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Projektabwicklungen\personalwesen_cm\lohnverarbeitung\"/>
    </mc:Choice>
  </mc:AlternateContent>
  <xr:revisionPtr revIDLastSave="0" documentId="13_ncr:1_{434F9A58-9102-4F78-9A44-66627ACA465E}" xr6:coauthVersionLast="47" xr6:coauthVersionMax="47" xr10:uidLastSave="{00000000-0000-0000-0000-000000000000}"/>
  <bookViews>
    <workbookView xWindow="38280" yWindow="-120" windowWidth="38640" windowHeight="21120" tabRatio="680" xr2:uid="{00000000-000D-0000-FFFF-FFFF00000000}"/>
  </bookViews>
  <sheets>
    <sheet name="Mitarbeiterstammblatt" sheetId="4" r:id="rId1"/>
    <sheet name="Abrechnung (Krankheit) " sheetId="12" r:id="rId2"/>
    <sheet name="Abrechnung (Kurzarbeit)" sheetId="15" r:id="rId3"/>
    <sheet name="Abrechnung (EO-Entschädigung)" sheetId="2" r:id="rId4"/>
    <sheet name="Abrechnung (Mutterschaft)" sheetId="9" r:id="rId5"/>
    <sheet name="Abrechnung (Stundenlöhner)" sheetId="10" r:id="rId6"/>
    <sheet name="Jahresübersicht" sheetId="11" r:id="rId7"/>
    <sheet name="Übersicht Stunden einfach" sheetId="13" r:id="rId8"/>
    <sheet name="Tipps" sheetId="7" r:id="rId9"/>
  </sheets>
  <definedNames>
    <definedName name="_xlnm.Print_Area" localSheetId="6">Jahresübersicht!$A$1:$M$34</definedName>
    <definedName name="_xlnm.Print_Area" localSheetId="7">'Übersicht Stunden einfach'!$A$1:$M$36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D28" i="15" l="1"/>
  <c r="D25" i="15"/>
  <c r="D22" i="15"/>
  <c r="D21" i="15"/>
  <c r="G18" i="15"/>
  <c r="E28" i="15" l="1"/>
  <c r="G30" i="15" s="1"/>
  <c r="E22" i="15"/>
  <c r="E25" i="15"/>
  <c r="D23" i="15" l="1"/>
  <c r="E23" i="15" s="1"/>
  <c r="D26" i="15"/>
  <c r="E26" i="15" s="1"/>
  <c r="G26" i="15" s="1"/>
  <c r="E21" i="15"/>
  <c r="C11" i="7"/>
  <c r="D11" i="7" s="1"/>
  <c r="E11" i="7" s="1"/>
  <c r="F11" i="7" s="1"/>
  <c r="G11" i="7" s="1"/>
  <c r="H11" i="7" s="1"/>
  <c r="G23" i="15" l="1"/>
  <c r="G39" i="15" s="1"/>
  <c r="D14" i="13"/>
  <c r="D15" i="13"/>
  <c r="D16" i="13"/>
  <c r="D17" i="13"/>
  <c r="D18" i="13"/>
  <c r="D19" i="13"/>
  <c r="D20" i="13"/>
  <c r="D21" i="13"/>
  <c r="D22" i="13"/>
  <c r="D23" i="13"/>
  <c r="D24" i="13"/>
  <c r="D13" i="13"/>
  <c r="C13" i="13"/>
  <c r="F13" i="13" s="1"/>
  <c r="L27" i="13"/>
  <c r="I27" i="13"/>
  <c r="I31" i="13" s="1"/>
  <c r="B27" i="13"/>
  <c r="D25" i="13"/>
  <c r="C25" i="13"/>
  <c r="C24" i="13"/>
  <c r="C23" i="13"/>
  <c r="C22" i="13"/>
  <c r="F22" i="13" s="1"/>
  <c r="C21" i="13"/>
  <c r="C20" i="13"/>
  <c r="F20" i="13" s="1"/>
  <c r="C19" i="13"/>
  <c r="C18" i="13"/>
  <c r="F18" i="13" s="1"/>
  <c r="C17" i="13"/>
  <c r="C16" i="13"/>
  <c r="C15" i="13"/>
  <c r="C14" i="13"/>
  <c r="F16" i="13" l="1"/>
  <c r="K16" i="13" s="1"/>
  <c r="F14" i="13"/>
  <c r="F24" i="13"/>
  <c r="F19" i="13"/>
  <c r="H19" i="13" s="1"/>
  <c r="F23" i="13"/>
  <c r="H23" i="13" s="1"/>
  <c r="F15" i="13"/>
  <c r="H15" i="13" s="1"/>
  <c r="F17" i="13"/>
  <c r="G17" i="13" s="1"/>
  <c r="F21" i="13"/>
  <c r="K21" i="13" s="1"/>
  <c r="D27" i="13"/>
  <c r="G18" i="13"/>
  <c r="K18" i="13"/>
  <c r="H18" i="13"/>
  <c r="G14" i="13"/>
  <c r="K14" i="13"/>
  <c r="G22" i="13"/>
  <c r="K22" i="13"/>
  <c r="H22" i="13"/>
  <c r="C27" i="13"/>
  <c r="H14" i="13"/>
  <c r="H16" i="13"/>
  <c r="G16" i="13"/>
  <c r="G23" i="13"/>
  <c r="K20" i="13"/>
  <c r="K24" i="13"/>
  <c r="G20" i="13"/>
  <c r="G24" i="13"/>
  <c r="H20" i="13"/>
  <c r="H24" i="13"/>
  <c r="H13" i="13"/>
  <c r="K19" i="13" l="1"/>
  <c r="G19" i="13"/>
  <c r="J19" i="13" s="1"/>
  <c r="M19" i="13" s="1"/>
  <c r="K23" i="13"/>
  <c r="K15" i="13"/>
  <c r="G21" i="13"/>
  <c r="G15" i="13"/>
  <c r="J15" i="13" s="1"/>
  <c r="E25" i="13"/>
  <c r="E27" i="13" s="1"/>
  <c r="F31" i="13" s="1"/>
  <c r="H17" i="13"/>
  <c r="J17" i="13" s="1"/>
  <c r="J22" i="13"/>
  <c r="M22" i="13" s="1"/>
  <c r="K17" i="13"/>
  <c r="H21" i="13"/>
  <c r="J18" i="13"/>
  <c r="M18" i="13" s="1"/>
  <c r="J23" i="13"/>
  <c r="J20" i="13"/>
  <c r="M20" i="13" s="1"/>
  <c r="J16" i="13"/>
  <c r="M16" i="13" s="1"/>
  <c r="J24" i="13"/>
  <c r="M24" i="13" s="1"/>
  <c r="J14" i="13"/>
  <c r="M14" i="13" s="1"/>
  <c r="K13" i="13"/>
  <c r="G13" i="13"/>
  <c r="C26" i="11"/>
  <c r="D26" i="11"/>
  <c r="G26" i="11"/>
  <c r="G30" i="11" s="1"/>
  <c r="B26" i="11"/>
  <c r="G19" i="12"/>
  <c r="D26" i="12" s="1"/>
  <c r="E12" i="11"/>
  <c r="H12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12" i="11"/>
  <c r="F14" i="11"/>
  <c r="F15" i="11"/>
  <c r="F16" i="11"/>
  <c r="F17" i="11"/>
  <c r="F18" i="11"/>
  <c r="F19" i="11"/>
  <c r="F20" i="11"/>
  <c r="F21" i="11"/>
  <c r="F22" i="11"/>
  <c r="F23" i="11"/>
  <c r="F24" i="11"/>
  <c r="E13" i="11"/>
  <c r="H13" i="11" s="1"/>
  <c r="E14" i="11"/>
  <c r="H14" i="11" s="1"/>
  <c r="E15" i="11"/>
  <c r="H15" i="11" s="1"/>
  <c r="E16" i="11"/>
  <c r="E17" i="11"/>
  <c r="E18" i="11"/>
  <c r="H18" i="11" s="1"/>
  <c r="E19" i="11"/>
  <c r="H19" i="11" s="1"/>
  <c r="E20" i="11"/>
  <c r="H20" i="11" s="1"/>
  <c r="E21" i="11"/>
  <c r="H21" i="11" s="1"/>
  <c r="E22" i="11"/>
  <c r="H22" i="11" s="1"/>
  <c r="E23" i="11"/>
  <c r="H23" i="11" s="1"/>
  <c r="E24" i="11"/>
  <c r="H24" i="11" s="1"/>
  <c r="L26" i="11"/>
  <c r="L30" i="11" s="1"/>
  <c r="K26" i="11"/>
  <c r="J26" i="11"/>
  <c r="J30" i="11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F17" i="10"/>
  <c r="F18" i="10" s="1"/>
  <c r="A14" i="7"/>
  <c r="A15" i="7" s="1"/>
  <c r="A16" i="7" s="1"/>
  <c r="A17" i="7" s="1"/>
  <c r="A18" i="7" s="1"/>
  <c r="A19" i="7" s="1"/>
  <c r="G19" i="9"/>
  <c r="G19" i="2"/>
  <c r="D26" i="2" s="1"/>
  <c r="E26" i="2" s="1"/>
  <c r="M17" i="13" l="1"/>
  <c r="D30" i="11"/>
  <c r="H17" i="11"/>
  <c r="H16" i="11"/>
  <c r="M15" i="13"/>
  <c r="M23" i="13"/>
  <c r="M19" i="11"/>
  <c r="J21" i="13"/>
  <c r="M21" i="13" s="1"/>
  <c r="M14" i="11"/>
  <c r="F20" i="10"/>
  <c r="D29" i="10" s="1"/>
  <c r="F29" i="10" s="1"/>
  <c r="M21" i="11"/>
  <c r="M17" i="11"/>
  <c r="M18" i="11"/>
  <c r="F25" i="13"/>
  <c r="F27" i="13" s="1"/>
  <c r="J13" i="13"/>
  <c r="M13" i="13" s="1"/>
  <c r="E26" i="11"/>
  <c r="D29" i="2"/>
  <c r="E29" i="2" s="1"/>
  <c r="G31" i="2" s="1"/>
  <c r="I26" i="11"/>
  <c r="D23" i="2"/>
  <c r="E23" i="2" s="1"/>
  <c r="M20" i="11"/>
  <c r="M13" i="11"/>
  <c r="F26" i="11"/>
  <c r="D23" i="12"/>
  <c r="E23" i="12" s="1"/>
  <c r="D29" i="12"/>
  <c r="E29" i="12" s="1"/>
  <c r="G31" i="12" s="1"/>
  <c r="D22" i="12"/>
  <c r="E26" i="12"/>
  <c r="M12" i="11"/>
  <c r="D22" i="2"/>
  <c r="M24" i="11"/>
  <c r="D29" i="9"/>
  <c r="E29" i="9" s="1"/>
  <c r="G31" i="9" s="1"/>
  <c r="D23" i="9"/>
  <c r="E23" i="9" s="1"/>
  <c r="D27" i="2"/>
  <c r="E27" i="2" s="1"/>
  <c r="G27" i="2" s="1"/>
  <c r="M23" i="11"/>
  <c r="M15" i="11"/>
  <c r="D22" i="9"/>
  <c r="M22" i="11"/>
  <c r="D26" i="9"/>
  <c r="H26" i="11" l="1"/>
  <c r="H30" i="11" s="1"/>
  <c r="F30" i="11"/>
  <c r="D30" i="10"/>
  <c r="F30" i="10" s="1"/>
  <c r="M16" i="11"/>
  <c r="M26" i="11" s="1"/>
  <c r="D26" i="10"/>
  <c r="E26" i="10" s="1"/>
  <c r="D25" i="10"/>
  <c r="E25" i="10" s="1"/>
  <c r="D24" i="10"/>
  <c r="E24" i="10" s="1"/>
  <c r="K25" i="13"/>
  <c r="K27" i="13" s="1"/>
  <c r="H25" i="13"/>
  <c r="H27" i="13" s="1"/>
  <c r="G25" i="13"/>
  <c r="G27" i="13" s="1"/>
  <c r="H31" i="13" s="1"/>
  <c r="D24" i="12"/>
  <c r="E24" i="12" s="1"/>
  <c r="E22" i="12"/>
  <c r="D27" i="12"/>
  <c r="E27" i="12" s="1"/>
  <c r="G27" i="12" s="1"/>
  <c r="E22" i="9"/>
  <c r="D24" i="9"/>
  <c r="E24" i="9" s="1"/>
  <c r="D24" i="2"/>
  <c r="E24" i="2" s="1"/>
  <c r="E22" i="2"/>
  <c r="E26" i="9"/>
  <c r="D27" i="9"/>
  <c r="E27" i="9" s="1"/>
  <c r="H37" i="11" l="1"/>
  <c r="F27" i="10"/>
  <c r="F35" i="10" s="1"/>
  <c r="M37" i="11"/>
  <c r="G27" i="9"/>
  <c r="J25" i="13"/>
  <c r="M25" i="13" s="1"/>
  <c r="M27" i="13" s="1"/>
  <c r="G24" i="12"/>
  <c r="G40" i="12" s="1"/>
  <c r="G24" i="2"/>
  <c r="G40" i="2" s="1"/>
  <c r="G24" i="9"/>
  <c r="G40" i="9" l="1"/>
  <c r="J27" i="13"/>
  <c r="J31" i="13" s="1"/>
  <c r="J37" i="13" l="1"/>
  <c r="M3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Meier</author>
    <author>Administrator</author>
    <author>Roman Müller</author>
  </authors>
  <commentList>
    <comment ref="B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Claudia Meier:
%-Satz nach Versicherungspolice
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%-Satz nach Versicherungspolice</t>
        </r>
      </text>
    </comment>
    <comment ref="D2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%-Satz nach Versicherungspolice</t>
        </r>
      </text>
    </comment>
    <comment ref="D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E30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Vorsorgesausweis</t>
        </r>
      </text>
    </comment>
    <comment ref="E31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Beatrice Maag: Satz nach Kant. Steueramt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3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
</t>
        </r>
      </text>
    </comment>
    <comment ref="B34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B3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G36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Roman Müller:</t>
        </r>
        <r>
          <rPr>
            <sz val="9"/>
            <color indexed="81"/>
            <rFont val="Tahoma"/>
            <family val="2"/>
          </rPr>
          <t xml:space="preserve">
0.8% vom Neupreis exkl. MWST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Meier</author>
    <author>Administrator</author>
    <author>Roman Müller</author>
  </authors>
  <commentList>
    <comment ref="B25" authorId="0" shapeId="0" xr:uid="{B20ED547-0D2A-40B4-8A33-BD0A090EBA95}">
      <text>
        <r>
          <rPr>
            <b/>
            <sz val="8"/>
            <color indexed="81"/>
            <rFont val="Tahoma"/>
            <family val="2"/>
          </rPr>
          <t xml:space="preserve">Claudia Meier:
%-Satz nach Versicherungspolice
</t>
        </r>
      </text>
    </comment>
    <comment ref="D25" authorId="0" shapeId="0" xr:uid="{ED3C2D88-3840-4053-A6D0-085D8B6575E3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6" authorId="0" shapeId="0" xr:uid="{E108CB0F-4142-4BA0-8932-7DA5A009E856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%-Satz nach Versicherungspolice</t>
        </r>
      </text>
    </comment>
    <comment ref="D26" authorId="0" shapeId="0" xr:uid="{BB625D19-9C2B-43B1-AE90-01CEA2C799C1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8" authorId="0" shapeId="0" xr:uid="{E868B95E-2445-40B4-9BB0-C18FFA4C81BD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%-Satz nach Versicherungspolice</t>
        </r>
      </text>
    </comment>
    <comment ref="D28" authorId="0" shapeId="0" xr:uid="{BFB80253-65F4-4B03-A1D1-0F5E1F07B558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E29" authorId="0" shapeId="0" xr:uid="{BDE694CD-69DB-459A-A762-0B9FFBCD0F2A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Vorsorgesausweis</t>
        </r>
      </text>
    </comment>
    <comment ref="E30" authorId="1" shapeId="0" xr:uid="{49310407-8C44-4206-BAA7-4DB49844ED5D}">
      <text>
        <r>
          <rPr>
            <b/>
            <sz val="8"/>
            <color indexed="81"/>
            <rFont val="Tahoma"/>
            <family val="2"/>
          </rPr>
          <t>Beatrice Maag: Satz nach Kant. Steueramt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2" authorId="0" shapeId="0" xr:uid="{D6A4FD30-3110-4C73-A4A0-C3566C3537E8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
</t>
        </r>
      </text>
    </comment>
    <comment ref="B33" authorId="0" shapeId="0" xr:uid="{48D65B62-FE44-43B9-9B26-A27A7C06BCD9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B34" authorId="0" shapeId="0" xr:uid="{6B05D072-D8E7-4B43-9F83-2B7D0A84859B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G35" authorId="2" shapeId="0" xr:uid="{5E11A347-4597-432D-B672-1D8C453FDE8A}">
      <text>
        <r>
          <rPr>
            <b/>
            <sz val="9"/>
            <color indexed="81"/>
            <rFont val="Tahoma"/>
            <family val="2"/>
          </rPr>
          <t>Roman Müller:</t>
        </r>
        <r>
          <rPr>
            <sz val="9"/>
            <color indexed="81"/>
            <rFont val="Tahoma"/>
            <family val="2"/>
          </rPr>
          <t xml:space="preserve">
0.8% vom Neupreis exkl. MWST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Meier</author>
    <author>Roman Müller</author>
  </authors>
  <commentList>
    <comment ref="B2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%-Satz nach Versicherunspolice</t>
        </r>
      </text>
    </comment>
    <comment ref="D2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D2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%-Satz nach Versicherunspolice</t>
        </r>
      </text>
    </comment>
    <comment ref="D2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E3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Vorsorgeausweis</t>
        </r>
      </text>
    </comment>
    <comment ref="B3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B34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B35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G36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Roman Müller:</t>
        </r>
        <r>
          <rPr>
            <sz val="9"/>
            <color indexed="81"/>
            <rFont val="Tahoma"/>
            <family val="2"/>
          </rPr>
          <t xml:space="preserve">
0.8% vom Neupreis exkl. MWST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Meier</author>
    <author>Roman Müller</author>
  </authors>
  <commentList>
    <comment ref="B2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Claudia Meier:
%-Satz nach Versicherungspolice
</t>
        </r>
      </text>
    </comment>
    <comment ref="D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Claudia Meier:</t>
        </r>
        <r>
          <rPr>
            <sz val="9"/>
            <color indexed="81"/>
            <rFont val="Tahoma"/>
            <family val="2"/>
          </rPr>
          <t xml:space="preserve">
die maximal versicherte Lohnsumme ist zu berücksichtigen</t>
        </r>
      </text>
    </comment>
    <comment ref="B2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%-Satz nach Versicherungspolice</t>
        </r>
      </text>
    </comment>
    <comment ref="E30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Vorsorgesausweis</t>
        </r>
      </text>
    </comment>
    <comment ref="B33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
</t>
        </r>
      </text>
    </comment>
    <comment ref="B34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B35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Claudia Meier:</t>
        </r>
        <r>
          <rPr>
            <sz val="8"/>
            <color indexed="81"/>
            <rFont val="Tahoma"/>
            <family val="2"/>
          </rPr>
          <t xml:space="preserve">
gemäss Beitragsverfügung</t>
        </r>
      </text>
    </comment>
    <comment ref="G36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Roman Müller:</t>
        </r>
        <r>
          <rPr>
            <sz val="9"/>
            <color indexed="81"/>
            <rFont val="Tahoma"/>
            <family val="2"/>
          </rPr>
          <t xml:space="preserve">
0.8% vom Neupreis exkl. MWST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tc={5C492EA0-3BFB-4EB1-B121-F8475E961534}</author>
    <author>tc={0BAFAEAD-F46F-46D5-85C2-D1DD194E3525}</author>
    <author>mueller roman</author>
  </authors>
  <commentList>
    <comment ref="F10" authorId="0" shapeId="0" xr:uid="{5C492EA0-3BFB-4EB1-B121-F8475E96153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%-Satz nach Versicherungspolice</t>
      </text>
    </comment>
    <comment ref="I10" authorId="1" shapeId="0" xr:uid="{0BAFAEAD-F46F-46D5-85C2-D1DD194E352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%-Satz nach Versicherungspolice</t>
      </text>
    </comment>
    <comment ref="A37" authorId="2" shapeId="0" xr:uid="{17557FDE-2703-4AC5-A2B0-4511C5FE9CBF}">
      <text>
        <r>
          <rPr>
            <b/>
            <sz val="8"/>
            <color indexed="81"/>
            <rFont val="Tahoma"/>
            <family val="2"/>
          </rPr>
          <t>mueller roman:</t>
        </r>
        <r>
          <rPr>
            <sz val="8"/>
            <color indexed="81"/>
            <rFont val="Tahoma"/>
            <family val="2"/>
          </rPr>
          <t xml:space="preserve">
müssen null ergeben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tc={DB9D275B-D29A-425A-8A91-DB4757D4AED1}</author>
    <author>tc={0C4A1CA9-67BD-40CE-A161-B499C7F3736E}</author>
  </authors>
  <commentList>
    <comment ref="H11" authorId="0" shapeId="0" xr:uid="{DB9D275B-D29A-425A-8A91-DB4757D4AED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%-Satz nach Versicherungspolice</t>
      </text>
    </comment>
    <comment ref="K11" authorId="1" shapeId="0" xr:uid="{0C4A1CA9-67BD-40CE-A161-B499C7F373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%-Satz nach Versicherungspolice</t>
      </text>
    </comment>
  </commentList>
</comments>
</file>

<file path=xl/sharedStrings.xml><?xml version="1.0" encoding="utf-8"?>
<sst xmlns="http://schemas.openxmlformats.org/spreadsheetml/2006/main" count="345" uniqueCount="144">
  <si>
    <t>Monatslohn</t>
  </si>
  <si>
    <t>Brutto-Lohn</t>
  </si>
  <si>
    <t>AHV, IV, EO</t>
  </si>
  <si>
    <t>BVG</t>
  </si>
  <si>
    <t xml:space="preserve">Kinderzulagen </t>
  </si>
  <si>
    <t>Nettolohn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</si>
  <si>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</si>
  <si>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</si>
  <si>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</si>
  <si>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</si>
  <si>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</si>
  <si>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</si>
  <si>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</si>
  <si>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</si>
  <si>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</si>
  <si>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</si>
  <si>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</si>
  <si>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Adresse</t>
  </si>
  <si>
    <t>Gratifikation</t>
  </si>
  <si>
    <t>Ueberstunden</t>
  </si>
  <si>
    <t>Basis</t>
  </si>
  <si>
    <t>Pauschalspesen</t>
  </si>
  <si>
    <t>Nettoauszahlung</t>
  </si>
  <si>
    <t>Name</t>
  </si>
  <si>
    <t>PLZ, Ort</t>
  </si>
  <si>
    <t>AHV-Nr.</t>
  </si>
  <si>
    <t>AHV, ALV</t>
  </si>
  <si>
    <t>KTG</t>
  </si>
  <si>
    <t>August</t>
  </si>
  <si>
    <t>TOTAL</t>
  </si>
  <si>
    <t xml:space="preserve">Kontrollsummen </t>
  </si>
  <si>
    <t>Quellen-steuer</t>
  </si>
  <si>
    <t>Pauschal-spesen</t>
  </si>
  <si>
    <t>Nettoaus-zahlung</t>
  </si>
  <si>
    <t>Kinder-zulage</t>
  </si>
  <si>
    <t>Eintritt</t>
  </si>
  <si>
    <t>Austritt</t>
  </si>
  <si>
    <t>aktiv</t>
  </si>
  <si>
    <t>History:</t>
  </si>
  <si>
    <t>Bruttolohnentwicklung</t>
  </si>
  <si>
    <t>Kontierung</t>
  </si>
  <si>
    <t>AHV-IV Institution AVS-AI</t>
  </si>
  <si>
    <t>SVA Zürich, Sozialversicherungsanstalt</t>
  </si>
  <si>
    <t>Infos zur AHV</t>
  </si>
  <si>
    <t>Ausgleichskasse Zürich</t>
  </si>
  <si>
    <t>Jahrgang</t>
  </si>
  <si>
    <t>pflichtig</t>
  </si>
  <si>
    <t>frei</t>
  </si>
  <si>
    <t>Versicherungsleistungen bei Unfall, Krankheit oder Invalidität;</t>
  </si>
  <si>
    <t>Familienzulagen (Kinder-, Ausbildungs-, Haushaltungs-, Heirats-, Geburtszulagen) im orts- oder branchenüblichen Rahmen;</t>
  </si>
  <si>
    <t>Beiträge der Arbeitgebenden an die Kranken- und Unfallversicherungen ihrer Arbeitnehmenden</t>
  </si>
  <si>
    <t xml:space="preserve">Stipendien und ähnliche Zuwendungen, sofern sie nicht aus dem Arbeitsverhältnis fliessen oder </t>
  </si>
  <si>
    <t>die Arbeitgebenden nicht über das Arbeitsergebnis verfügen können.</t>
  </si>
  <si>
    <t>Lohnausfallentschädigung Krankheit/Unfall</t>
  </si>
  <si>
    <t>von Jugend und Sport</t>
  </si>
  <si>
    <t>Reglementarische Beiträge der Arbeitgebenden an Steuerbefreite Vorsorgeeinrichtungen;</t>
  </si>
  <si>
    <t>Militärsold und Sold an Zivilschutzleistende, Taschengeld für Zivildienstleistende; soldähnliche Vergütungen</t>
  </si>
  <si>
    <t>in öffentlichen Feuerwehren und in Kursen für Jungschützenleiterinnen und - Leiter und für Leiterinnen und Leiter</t>
  </si>
  <si>
    <t>bis 12 Jahre</t>
  </si>
  <si>
    <t>NBU</t>
  </si>
  <si>
    <t>bis 16 Jahre</t>
  </si>
  <si>
    <t>bis max. 25 Jahre</t>
  </si>
  <si>
    <t>Geburtsdatum</t>
  </si>
  <si>
    <t>verheiratet seit</t>
  </si>
  <si>
    <t>Name des Ehepartners</t>
  </si>
  <si>
    <t>Name der Kinder</t>
  </si>
  <si>
    <t>Sonja</t>
  </si>
  <si>
    <t>Manuel</t>
  </si>
  <si>
    <t>Michaela</t>
  </si>
  <si>
    <t xml:space="preserve">Heimatort </t>
  </si>
  <si>
    <t>Telefonnummer</t>
  </si>
  <si>
    <t>Wegleitung Neuer Lohnausweis</t>
  </si>
  <si>
    <t>www.steuerkonferenz.ch</t>
  </si>
  <si>
    <t>www.estv.admin.ch</t>
  </si>
  <si>
    <t>Wann beginnt die AHV-Beitragspflicht?</t>
  </si>
  <si>
    <t>Gratis abgegebene Halbtaxabonnemente der SBB</t>
  </si>
  <si>
    <t>Mutterschaftsgeld</t>
  </si>
  <si>
    <t>Bruttolohn AHV-pflichtig</t>
  </si>
  <si>
    <t>756.1234.1234.12</t>
  </si>
  <si>
    <t>Stundenlohn</t>
  </si>
  <si>
    <t xml:space="preserve">AHV-Nr. </t>
  </si>
  <si>
    <t>Herr</t>
  </si>
  <si>
    <t>80% Arbeitspensum</t>
  </si>
  <si>
    <t>ALV</t>
  </si>
  <si>
    <t>Taggeld</t>
  </si>
  <si>
    <t>ALV über CHF 12'350</t>
  </si>
  <si>
    <t>ALV bis CHF 12'350</t>
  </si>
  <si>
    <t>Peter Muster</t>
  </si>
  <si>
    <t>Mustergasse 20</t>
  </si>
  <si>
    <t>Korrektur Drittleistungen</t>
  </si>
  <si>
    <t>Feiertagszulage</t>
  </si>
  <si>
    <t>13. Monatslsohn</t>
  </si>
  <si>
    <t>Total AHV-pflichtiger Lohn</t>
  </si>
  <si>
    <t>13. Monatslohn</t>
  </si>
  <si>
    <t>diverses</t>
  </si>
  <si>
    <t>Sabine Muster</t>
  </si>
  <si>
    <t>Mustergasse 1</t>
  </si>
  <si>
    <t>Stundenlohn AHV-pflichtig</t>
  </si>
  <si>
    <t>Total für Lohnausweis</t>
  </si>
  <si>
    <t>Ziff. 1</t>
  </si>
  <si>
    <t>Ziff. 9</t>
  </si>
  <si>
    <t>Ziff. 10</t>
  </si>
  <si>
    <t>Ziff. 11</t>
  </si>
  <si>
    <t>Ziffer im Lohnausweis</t>
  </si>
  <si>
    <t>Ziff. 12</t>
  </si>
  <si>
    <t>Ziff. 13.2</t>
  </si>
  <si>
    <t>8172 Niederglatt</t>
  </si>
  <si>
    <t xml:space="preserve">044 / </t>
  </si>
  <si>
    <t>Niederglatt</t>
  </si>
  <si>
    <t>Kurzarbeit Ausfall ML</t>
  </si>
  <si>
    <t>Kurzarbeit Ersatz 80%</t>
  </si>
  <si>
    <t>(separat berechnet)</t>
  </si>
  <si>
    <t>Geb-Datum:</t>
  </si>
  <si>
    <t>NBU*</t>
  </si>
  <si>
    <t>NBU-Zusatz*</t>
  </si>
  <si>
    <t>KTGV*</t>
  </si>
  <si>
    <t>BVG*</t>
  </si>
  <si>
    <t>Quellensteuer**</t>
  </si>
  <si>
    <t>* gemäss individuell abgeschlossenen Policen / Versicherungen einzusetzen</t>
  </si>
  <si>
    <t>** gemäss Tarifliste des jeweiligen Kantons des Wohnsitzes vom Mitarbeiter</t>
  </si>
  <si>
    <t>KTG*</t>
  </si>
  <si>
    <t>Quellensteuern**</t>
  </si>
  <si>
    <t>Ferienanteil (4 Wochen)</t>
  </si>
  <si>
    <t>Ansatz</t>
  </si>
  <si>
    <t>Ferienanteil (5 Wochen)</t>
  </si>
  <si>
    <t>Geb.-Datum</t>
  </si>
  <si>
    <t>Erwerbsausfallentschädigung Militär/Vaterschaft/Corona-EO</t>
  </si>
  <si>
    <t>Privatanteil Auto (0.9% vom Kaufpreis)</t>
  </si>
  <si>
    <t>Privatanteil Fahrzeug (0.9%/Mte)</t>
  </si>
  <si>
    <t>Nicht zum massgebenden Lohn gehören (nicht abschliessend):</t>
  </si>
  <si>
    <t>Achtung: bei Löhnen über CHF 148'200 ist kein ALV-Abzug mehr nötig.</t>
  </si>
  <si>
    <t>Eintritt:</t>
  </si>
  <si>
    <t>Austritt:</t>
  </si>
  <si>
    <t>Kinderzulagen ab 2025 neu:</t>
  </si>
  <si>
    <t xml:space="preserve">Kinder bis 12 Jahre </t>
  </si>
  <si>
    <t>Teenager bis 16 Jahre</t>
  </si>
  <si>
    <t>Ausbildungszulagen</t>
  </si>
  <si>
    <t>Pensum:</t>
  </si>
  <si>
    <t>QST-Tarif:</t>
  </si>
  <si>
    <t>Kalenderjahr</t>
  </si>
  <si>
    <t>Lohnabrechnung Januar 2026</t>
  </si>
  <si>
    <t>Übliche Weihnachts-, Geburts- und ähnliche Naturalgeschenke bis CHF 600 pro Kalenderjahr. Bei Naturalgeschenken^,</t>
  </si>
  <si>
    <t>die diesen Beitrag übersteigen, ist der ganz Betrag anzugeben (Ziffer 2.3. des Lohnausweises). Bargeldgeschenke</t>
  </si>
  <si>
    <t>sind immer als Lohnbestandteil im Lohhnausweis zu deklarieren.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</si>
</sst>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d/mm/yyyy;@"/>
    <numFmt numFmtId="166" formatCode="0.000%"/>
  </numFmts>
  <fonts count="1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MS Sans Serif"/>
      <family val="2"/>
    </font>
    <font>
      <sz val="8"/>
      <name val="MS Sans Serif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9" fontId="1" fillId="0" borderId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7" fillId="0" borderId="0" xfId="1" quotePrefix="1" applyFont="1" applyAlignment="1" applyProtection="1">
      <alignment horizontal="left"/>
    </xf>
    <xf numFmtId="0" fontId="7" fillId="0" borderId="0" xfId="1" applyFont="1" applyAlignment="1" applyProtection="1"/>
    <xf numFmtId="0" fontId="8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quotePrefix="1" applyFont="1" applyAlignment="1">
      <alignment horizontal="left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0" quotePrefix="1" applyFont="1" applyAlignment="1" applyProtection="1">
      <alignment horizontal="left"/>
      <protection locked="0"/>
    </xf>
    <xf numFmtId="164" fontId="10" fillId="0" borderId="0" xfId="0" quotePrefix="1" applyNumberFormat="1" applyFont="1" applyAlignment="1" applyProtection="1">
      <alignment horizontal="left"/>
      <protection locked="0"/>
    </xf>
    <xf numFmtId="4" fontId="9" fillId="0" borderId="0" xfId="0" applyNumberFormat="1" applyFont="1" applyProtection="1">
      <protection locked="0"/>
    </xf>
    <xf numFmtId="4" fontId="9" fillId="0" borderId="1" xfId="0" applyNumberFormat="1" applyFont="1" applyBorder="1" applyProtection="1">
      <protection locked="0"/>
    </xf>
    <xf numFmtId="4" fontId="9" fillId="0" borderId="0" xfId="0" applyNumberFormat="1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4" fontId="9" fillId="0" borderId="2" xfId="0" applyNumberFormat="1" applyFont="1" applyBorder="1"/>
    <xf numFmtId="4" fontId="9" fillId="0" borderId="3" xfId="0" applyNumberFormat="1" applyFont="1" applyBorder="1" applyAlignment="1" applyProtection="1">
      <alignment horizontal="right"/>
      <protection locked="0"/>
    </xf>
    <xf numFmtId="4" fontId="9" fillId="0" borderId="2" xfId="0" applyNumberFormat="1" applyFont="1" applyBorder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5" xfId="0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4" fontId="9" fillId="0" borderId="6" xfId="0" applyNumberFormat="1" applyFont="1" applyBorder="1"/>
    <xf numFmtId="0" fontId="9" fillId="0" borderId="7" xfId="0" applyFont="1" applyBorder="1" applyProtection="1">
      <protection locked="0"/>
    </xf>
    <xf numFmtId="4" fontId="9" fillId="0" borderId="8" xfId="0" applyNumberFormat="1" applyFont="1" applyBorder="1" applyProtection="1">
      <protection locked="0"/>
    </xf>
    <xf numFmtId="4" fontId="9" fillId="0" borderId="8" xfId="0" applyNumberFormat="1" applyFont="1" applyBorder="1"/>
    <xf numFmtId="0" fontId="9" fillId="0" borderId="9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4" fontId="9" fillId="0" borderId="10" xfId="0" applyNumberFormat="1" applyFont="1" applyBorder="1" applyProtection="1">
      <protection locked="0"/>
    </xf>
    <xf numFmtId="4" fontId="9" fillId="0" borderId="3" xfId="0" applyNumberFormat="1" applyFont="1" applyBorder="1" applyProtection="1">
      <protection locked="0"/>
    </xf>
    <xf numFmtId="0" fontId="11" fillId="0" borderId="11" xfId="0" applyFont="1" applyBorder="1" applyAlignment="1" applyProtection="1">
      <alignment horizontal="right" vertical="top" wrapText="1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6" fontId="9" fillId="0" borderId="0" xfId="0" applyNumberFormat="1" applyFont="1" applyProtection="1">
      <protection locked="0"/>
    </xf>
    <xf numFmtId="166" fontId="9" fillId="0" borderId="0" xfId="0" quotePrefix="1" applyNumberFormat="1" applyFont="1" applyAlignment="1" applyProtection="1">
      <alignment horizontal="right"/>
      <protection locked="0"/>
    </xf>
    <xf numFmtId="166" fontId="12" fillId="0" borderId="6" xfId="2" applyNumberFormat="1" applyFont="1" applyBorder="1" applyAlignment="1" applyProtection="1">
      <alignment horizontal="right"/>
      <protection locked="0"/>
    </xf>
    <xf numFmtId="166" fontId="12" fillId="0" borderId="6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9" fillId="0" borderId="0" xfId="3" applyFont="1"/>
    <xf numFmtId="0" fontId="9" fillId="0" borderId="0" xfId="3" applyFont="1" applyProtection="1">
      <protection locked="0"/>
    </xf>
    <xf numFmtId="0" fontId="11" fillId="0" borderId="13" xfId="3" applyFont="1" applyBorder="1" applyAlignment="1" applyProtection="1">
      <alignment horizontal="right" vertical="top" wrapText="1"/>
      <protection locked="0"/>
    </xf>
    <xf numFmtId="0" fontId="9" fillId="0" borderId="0" xfId="3" applyFont="1" applyAlignment="1" applyProtection="1">
      <alignment vertical="top" wrapText="1"/>
      <protection locked="0"/>
    </xf>
    <xf numFmtId="0" fontId="12" fillId="0" borderId="14" xfId="3" applyFont="1" applyBorder="1" applyProtection="1">
      <protection locked="0"/>
    </xf>
    <xf numFmtId="0" fontId="12" fillId="0" borderId="15" xfId="3" applyFont="1" applyBorder="1" applyAlignment="1" applyProtection="1">
      <alignment horizontal="right"/>
      <protection locked="0"/>
    </xf>
    <xf numFmtId="166" fontId="12" fillId="0" borderId="15" xfId="4" applyNumberFormat="1" applyFont="1" applyFill="1" applyBorder="1" applyAlignment="1" applyProtection="1">
      <alignment horizontal="right"/>
      <protection locked="0"/>
    </xf>
    <xf numFmtId="166" fontId="12" fillId="0" borderId="15" xfId="3" applyNumberFormat="1" applyFont="1" applyBorder="1" applyAlignment="1" applyProtection="1">
      <alignment horizontal="right"/>
      <protection locked="0"/>
    </xf>
    <xf numFmtId="0" fontId="12" fillId="0" borderId="0" xfId="3" applyFont="1" applyProtection="1">
      <protection locked="0"/>
    </xf>
    <xf numFmtId="0" fontId="9" fillId="0" borderId="14" xfId="3" applyFont="1" applyBorder="1" applyProtection="1">
      <protection locked="0"/>
    </xf>
    <xf numFmtId="0" fontId="9" fillId="0" borderId="15" xfId="3" applyFont="1" applyBorder="1" applyAlignment="1" applyProtection="1">
      <alignment horizontal="right"/>
      <protection locked="0"/>
    </xf>
    <xf numFmtId="4" fontId="9" fillId="0" borderId="15" xfId="3" applyNumberFormat="1" applyFont="1" applyBorder="1" applyProtection="1">
      <protection locked="0"/>
    </xf>
    <xf numFmtId="4" fontId="9" fillId="0" borderId="15" xfId="3" applyNumberFormat="1" applyFont="1" applyBorder="1"/>
    <xf numFmtId="0" fontId="9" fillId="0" borderId="16" xfId="3" applyFont="1" applyBorder="1" applyProtection="1">
      <protection locked="0"/>
    </xf>
    <xf numFmtId="4" fontId="9" fillId="0" borderId="17" xfId="3" applyNumberFormat="1" applyFont="1" applyBorder="1" applyProtection="1">
      <protection locked="0"/>
    </xf>
    <xf numFmtId="4" fontId="9" fillId="0" borderId="17" xfId="3" applyNumberFormat="1" applyFont="1" applyBorder="1"/>
    <xf numFmtId="0" fontId="9" fillId="0" borderId="18" xfId="3" applyFont="1" applyBorder="1" applyProtection="1">
      <protection locked="0"/>
    </xf>
    <xf numFmtId="4" fontId="9" fillId="0" borderId="19" xfId="3" applyNumberFormat="1" applyFont="1" applyBorder="1" applyProtection="1">
      <protection locked="0"/>
    </xf>
    <xf numFmtId="0" fontId="12" fillId="0" borderId="18" xfId="3" applyFont="1" applyBorder="1" applyProtection="1">
      <protection locked="0"/>
    </xf>
    <xf numFmtId="0" fontId="12" fillId="0" borderId="19" xfId="3" applyFont="1" applyBorder="1" applyAlignment="1" applyProtection="1">
      <alignment horizontal="center"/>
      <protection locked="0"/>
    </xf>
    <xf numFmtId="0" fontId="12" fillId="0" borderId="20" xfId="3" applyFont="1" applyBorder="1" applyAlignment="1" applyProtection="1">
      <alignment horizontal="center"/>
      <protection locked="0"/>
    </xf>
    <xf numFmtId="4" fontId="9" fillId="0" borderId="0" xfId="3" applyNumberFormat="1" applyFont="1" applyProtection="1">
      <protection locked="0"/>
    </xf>
    <xf numFmtId="4" fontId="9" fillId="0" borderId="0" xfId="3" applyNumberFormat="1" applyFont="1"/>
    <xf numFmtId="0" fontId="15" fillId="0" borderId="12" xfId="3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9" fillId="0" borderId="0" xfId="0" applyFont="1" applyAlignment="1">
      <alignment horizontal="left"/>
    </xf>
    <xf numFmtId="4" fontId="9" fillId="0" borderId="1" xfId="0" applyNumberFormat="1" applyFont="1" applyBorder="1"/>
    <xf numFmtId="0" fontId="9" fillId="0" borderId="0" xfId="0" applyFont="1" applyAlignment="1" applyProtection="1">
      <alignment horizontal="right"/>
      <protection locked="0"/>
    </xf>
    <xf numFmtId="10" fontId="9" fillId="0" borderId="0" xfId="2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1" applyAlignment="1" applyProtection="1">
      <alignment horizontal="left"/>
    </xf>
    <xf numFmtId="166" fontId="12" fillId="2" borderId="6" xfId="2" applyNumberFormat="1" applyFont="1" applyFill="1" applyBorder="1" applyAlignment="1" applyProtection="1">
      <alignment horizontal="right"/>
      <protection locked="0"/>
    </xf>
    <xf numFmtId="166" fontId="12" fillId="2" borderId="15" xfId="4" applyNumberFormat="1" applyFont="1" applyFill="1" applyBorder="1" applyAlignment="1" applyProtection="1">
      <alignment horizontal="right"/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5">
    <cellStyle name="Link" xfId="1" builtinId="8"/>
    <cellStyle name="Prozent" xfId="2" builtinId="5"/>
    <cellStyle name="Prozent 2" xfId="4" xr:uid="{5D62AF14-B9BA-454A-BC81-7D6E0F7CEBC4}"/>
    <cellStyle name="Standard" xfId="0" builtinId="0"/>
    <cellStyle name="Standard 2" xfId="3" xr:uid="{D039973C-2521-4168-A6F4-144B2D0F7DC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114300</xdr:rowOff>
    </xdr:to>
    <xdr:pic>
      <xdr:nvPicPr>
        <xdr:cNvPr id="17409" name="Picture 1" descr="shim">
          <a:extLst>
            <a:ext uri="{FF2B5EF4-FFF2-40B4-BE49-F238E27FC236}">
              <a16:creationId xmlns:a16="http://schemas.microsoft.com/office/drawing/2014/main" id="{00000000-0008-0000-07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4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114300</xdr:rowOff>
    </xdr:to>
    <xdr:pic>
      <xdr:nvPicPr>
        <xdr:cNvPr id="17410" name="Picture 3" descr="shim">
          <a:extLst>
            <a:ext uri="{FF2B5EF4-FFF2-40B4-BE49-F238E27FC236}">
              <a16:creationId xmlns:a16="http://schemas.microsoft.com/office/drawing/2014/main" id="{00000000-0008-0000-0700-00000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114300</xdr:rowOff>
    </xdr:to>
    <xdr:pic>
      <xdr:nvPicPr>
        <xdr:cNvPr id="17411" name="Picture 5" descr="shim">
          <a:extLst>
            <a:ext uri="{FF2B5EF4-FFF2-40B4-BE49-F238E27FC236}">
              <a16:creationId xmlns:a16="http://schemas.microsoft.com/office/drawing/2014/main" id="{00000000-0008-0000-0700-00000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114300</xdr:rowOff>
    </xdr:to>
    <xdr:pic>
      <xdr:nvPicPr>
        <xdr:cNvPr id="17412" name="Picture 7" descr="shim">
          <a:extLst>
            <a:ext uri="{FF2B5EF4-FFF2-40B4-BE49-F238E27FC236}">
              <a16:creationId xmlns:a16="http://schemas.microsoft.com/office/drawing/2014/main" id="{00000000-0008-0000-0700-00000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5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114300</xdr:rowOff>
    </xdr:to>
    <xdr:pic>
      <xdr:nvPicPr>
        <xdr:cNvPr id="17413" name="Picture 9" descr="shim">
          <a:extLst>
            <a:ext uri="{FF2B5EF4-FFF2-40B4-BE49-F238E27FC236}">
              <a16:creationId xmlns:a16="http://schemas.microsoft.com/office/drawing/2014/main" id="{00000000-0008-0000-0700-00000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5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114300</xdr:rowOff>
    </xdr:to>
    <xdr:pic>
      <xdr:nvPicPr>
        <xdr:cNvPr id="17414" name="Picture 11" descr="shim">
          <a:extLst>
            <a:ext uri="{FF2B5EF4-FFF2-40B4-BE49-F238E27FC236}">
              <a16:creationId xmlns:a16="http://schemas.microsoft.com/office/drawing/2014/main" id="{00000000-0008-0000-0700-00000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114300</xdr:rowOff>
    </xdr:to>
    <xdr:pic>
      <xdr:nvPicPr>
        <xdr:cNvPr id="17415" name="Picture 13" descr="shim">
          <a:extLst>
            <a:ext uri="{FF2B5EF4-FFF2-40B4-BE49-F238E27FC236}">
              <a16:creationId xmlns:a16="http://schemas.microsoft.com/office/drawing/2014/main" id="{00000000-0008-0000-0700-000007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114300</xdr:rowOff>
    </xdr:to>
    <xdr:pic>
      <xdr:nvPicPr>
        <xdr:cNvPr id="17416" name="Picture 15" descr="shim">
          <a:extLst>
            <a:ext uri="{FF2B5EF4-FFF2-40B4-BE49-F238E27FC236}">
              <a16:creationId xmlns:a16="http://schemas.microsoft.com/office/drawing/2014/main" id="{00000000-0008-0000-0700-00000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114300</xdr:rowOff>
    </xdr:to>
    <xdr:pic>
      <xdr:nvPicPr>
        <xdr:cNvPr id="17417" name="Picture 17" descr="shim">
          <a:extLst>
            <a:ext uri="{FF2B5EF4-FFF2-40B4-BE49-F238E27FC236}">
              <a16:creationId xmlns:a16="http://schemas.microsoft.com/office/drawing/2014/main" id="{00000000-0008-0000-0700-00000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114300</xdr:rowOff>
    </xdr:to>
    <xdr:pic>
      <xdr:nvPicPr>
        <xdr:cNvPr id="17418" name="Picture 19" descr="shim">
          <a:extLst>
            <a:ext uri="{FF2B5EF4-FFF2-40B4-BE49-F238E27FC236}">
              <a16:creationId xmlns:a16="http://schemas.microsoft.com/office/drawing/2014/main" id="{00000000-0008-0000-0700-00000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114300</xdr:rowOff>
    </xdr:to>
    <xdr:pic>
      <xdr:nvPicPr>
        <xdr:cNvPr id="17419" name="Picture 21" descr="shim">
          <a:extLst>
            <a:ext uri="{FF2B5EF4-FFF2-40B4-BE49-F238E27FC236}">
              <a16:creationId xmlns:a16="http://schemas.microsoft.com/office/drawing/2014/main" id="{00000000-0008-0000-0700-00000B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114300</xdr:rowOff>
    </xdr:to>
    <xdr:pic>
      <xdr:nvPicPr>
        <xdr:cNvPr id="17420" name="Picture 23" descr="shim">
          <a:extLst>
            <a:ext uri="{FF2B5EF4-FFF2-40B4-BE49-F238E27FC236}">
              <a16:creationId xmlns:a16="http://schemas.microsoft.com/office/drawing/2014/main" id="{00000000-0008-0000-07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114300</xdr:rowOff>
    </xdr:to>
    <xdr:pic>
      <xdr:nvPicPr>
        <xdr:cNvPr id="17421" name="Picture 25" descr="shim">
          <a:extLst>
            <a:ext uri="{FF2B5EF4-FFF2-40B4-BE49-F238E27FC236}">
              <a16:creationId xmlns:a16="http://schemas.microsoft.com/office/drawing/2014/main" id="{00000000-0008-0000-0700-00000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114300</xdr:rowOff>
    </xdr:to>
    <xdr:pic>
      <xdr:nvPicPr>
        <xdr:cNvPr id="17422" name="Picture 27" descr="shim">
          <a:extLst>
            <a:ext uri="{FF2B5EF4-FFF2-40B4-BE49-F238E27FC236}">
              <a16:creationId xmlns:a16="http://schemas.microsoft.com/office/drawing/2014/main" id="{00000000-0008-0000-0700-00000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114300</xdr:rowOff>
    </xdr:to>
    <xdr:pic>
      <xdr:nvPicPr>
        <xdr:cNvPr id="17423" name="Picture 29" descr="shim">
          <a:extLst>
            <a:ext uri="{FF2B5EF4-FFF2-40B4-BE49-F238E27FC236}">
              <a16:creationId xmlns:a16="http://schemas.microsoft.com/office/drawing/2014/main" id="{00000000-0008-0000-0700-00000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114300</xdr:rowOff>
    </xdr:to>
    <xdr:pic>
      <xdr:nvPicPr>
        <xdr:cNvPr id="17424" name="Picture 31" descr="shim">
          <a:extLst>
            <a:ext uri="{FF2B5EF4-FFF2-40B4-BE49-F238E27FC236}">
              <a16:creationId xmlns:a16="http://schemas.microsoft.com/office/drawing/2014/main" id="{00000000-0008-0000-0700-000010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Meier" id="{40ED460E-5DC1-4E3D-98B6-406708A4D33C}" userId="S::claudia.meier@peku-treuhand.ch::7a97c711-594e-4509-8657-a31765b47232" providerId="AD"/>
</personList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" dT="2025-01-10T10:51:50.76" personId="{40ED460E-5DC1-4E3D-98B6-406708A4D33C}" id="{5C492EA0-3BFB-4EB1-B121-F8475E961534}">
    <text>%-Satz nach Versicherungspolice</text>
  </threadedComment>
  <threadedComment ref="I10" dT="2025-01-10T10:52:15.91" personId="{40ED460E-5DC1-4E3D-98B6-406708A4D33C}" id="{0BAFAEAD-F46F-46D5-85C2-D1DD194E3525}">
    <text>%-Satz nach Versicherungspolice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1" dT="2025-01-10T10:52:30.86" personId="{40ED460E-5DC1-4E3D-98B6-406708A4D33C}" id="{DB9D275B-D29A-425A-8A91-DB4757D4AED1}">
    <text>%-Satz nach Versicherungspolice</text>
  </threadedComment>
  <threadedComment ref="K11" dT="2025-01-10T10:52:54.52" personId="{40ED460E-5DC1-4E3D-98B6-406708A4D33C}" id="{0C4A1CA9-67BD-40CE-A161-B499C7F3736E}">
    <text>%-Satz nach Versicherungspolice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euerkonferenz.ch/" TargetMode="External"/><Relationship Id="rId2" Type="http://schemas.openxmlformats.org/officeDocument/2006/relationships/hyperlink" Target="http://www.svazurich.ch/" TargetMode="External"/><Relationship Id="rId1" Type="http://schemas.openxmlformats.org/officeDocument/2006/relationships/hyperlink" Target="http://www.ahv.c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estv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1"/>
  <sheetViews>
    <sheetView tabSelected="1" zoomScaleNormal="100" workbookViewId="0">
      <selection activeCell="P26" sqref="P26"/>
    </sheetView>
  </sheetViews>
  <sheetFormatPr baseColWidth="10" defaultColWidth="11.42578125" defaultRowHeight="14.25" x14ac:dyDescent="0.2"/>
  <cols>
    <col min="1" max="1" width="26.85546875" style="13" customWidth="1"/>
    <col min="2" max="2" width="12.7109375" style="13" bestFit="1" customWidth="1"/>
    <col min="3" max="3" width="8.140625" style="13" customWidth="1"/>
    <col min="4" max="4" width="24.28515625" style="13" customWidth="1"/>
    <col min="5" max="5" width="12.7109375" style="13" bestFit="1" customWidth="1"/>
    <col min="6" max="16384" width="11.42578125" style="13"/>
  </cols>
  <sheetData>
    <row r="3" spans="1:5" x14ac:dyDescent="0.2">
      <c r="A3" s="13" t="s">
        <v>23</v>
      </c>
      <c r="B3" s="13" t="s">
        <v>87</v>
      </c>
    </row>
    <row r="4" spans="1:5" x14ac:dyDescent="0.2">
      <c r="A4" s="13" t="s">
        <v>17</v>
      </c>
      <c r="B4" s="13" t="s">
        <v>88</v>
      </c>
    </row>
    <row r="5" spans="1:5" x14ac:dyDescent="0.2">
      <c r="A5" s="13" t="s">
        <v>24</v>
      </c>
      <c r="B5" s="13" t="s">
        <v>106</v>
      </c>
    </row>
    <row r="6" spans="1:5" x14ac:dyDescent="0.2">
      <c r="A6" s="13" t="s">
        <v>70</v>
      </c>
      <c r="B6" s="13" t="s">
        <v>107</v>
      </c>
    </row>
    <row r="9" spans="1:5" x14ac:dyDescent="0.2">
      <c r="A9" s="13" t="s">
        <v>25</v>
      </c>
      <c r="B9" s="13" t="s">
        <v>78</v>
      </c>
    </row>
    <row r="10" spans="1:5" x14ac:dyDescent="0.2">
      <c r="A10" s="13" t="s">
        <v>62</v>
      </c>
      <c r="B10" s="74">
        <v>27130</v>
      </c>
    </row>
    <row r="11" spans="1:5" x14ac:dyDescent="0.2">
      <c r="A11" s="13" t="s">
        <v>63</v>
      </c>
      <c r="B11" s="75">
        <v>37206</v>
      </c>
    </row>
    <row r="12" spans="1:5" x14ac:dyDescent="0.2">
      <c r="A12" s="13" t="s">
        <v>69</v>
      </c>
      <c r="B12" s="76" t="s">
        <v>108</v>
      </c>
    </row>
    <row r="13" spans="1:5" x14ac:dyDescent="0.2">
      <c r="B13" s="76"/>
    </row>
    <row r="14" spans="1:5" x14ac:dyDescent="0.2">
      <c r="B14" s="76"/>
    </row>
    <row r="15" spans="1:5" x14ac:dyDescent="0.2">
      <c r="A15" s="13" t="s">
        <v>64</v>
      </c>
      <c r="B15" s="76" t="s">
        <v>66</v>
      </c>
      <c r="D15" s="13" t="s">
        <v>62</v>
      </c>
      <c r="E15" s="76">
        <v>30925</v>
      </c>
    </row>
    <row r="17" spans="1:5" x14ac:dyDescent="0.2">
      <c r="A17" s="13" t="s">
        <v>65</v>
      </c>
      <c r="B17" s="13" t="s">
        <v>67</v>
      </c>
      <c r="D17" s="13" t="s">
        <v>62</v>
      </c>
      <c r="E17" s="76">
        <v>40178</v>
      </c>
    </row>
    <row r="18" spans="1:5" x14ac:dyDescent="0.2">
      <c r="B18" s="13" t="s">
        <v>68</v>
      </c>
      <c r="D18" s="13" t="s">
        <v>62</v>
      </c>
      <c r="E18" s="76">
        <v>41501</v>
      </c>
    </row>
    <row r="22" spans="1:5" x14ac:dyDescent="0.2">
      <c r="A22" s="13" t="s">
        <v>35</v>
      </c>
      <c r="B22" s="75">
        <v>41821</v>
      </c>
    </row>
    <row r="23" spans="1:5" x14ac:dyDescent="0.2">
      <c r="B23" s="77"/>
    </row>
    <row r="24" spans="1:5" x14ac:dyDescent="0.2">
      <c r="A24" s="13" t="s">
        <v>36</v>
      </c>
      <c r="B24" s="77" t="s">
        <v>37</v>
      </c>
    </row>
    <row r="29" spans="1:5" x14ac:dyDescent="0.2">
      <c r="A29" s="13" t="s">
        <v>38</v>
      </c>
      <c r="B29" s="13" t="s">
        <v>39</v>
      </c>
    </row>
    <row r="31" spans="1:5" x14ac:dyDescent="0.2">
      <c r="A31" s="13">
        <v>2014</v>
      </c>
      <c r="B31" s="13">
        <v>4800</v>
      </c>
    </row>
    <row r="32" spans="1:5" x14ac:dyDescent="0.2">
      <c r="A32" s="13">
        <f>A31+1</f>
        <v>2015</v>
      </c>
      <c r="B32" s="13">
        <v>5000</v>
      </c>
    </row>
    <row r="33" spans="1:4" x14ac:dyDescent="0.2">
      <c r="A33" s="13">
        <f t="shared" ref="A33:A41" si="0">A32+1</f>
        <v>2016</v>
      </c>
      <c r="B33" s="13">
        <v>5300</v>
      </c>
    </row>
    <row r="34" spans="1:4" x14ac:dyDescent="0.2">
      <c r="A34" s="13">
        <f t="shared" si="0"/>
        <v>2017</v>
      </c>
      <c r="B34" s="13">
        <v>5300</v>
      </c>
    </row>
    <row r="35" spans="1:4" x14ac:dyDescent="0.2">
      <c r="A35" s="13">
        <f t="shared" si="0"/>
        <v>2018</v>
      </c>
      <c r="B35" s="13">
        <v>5400</v>
      </c>
    </row>
    <row r="36" spans="1:4" x14ac:dyDescent="0.2">
      <c r="A36" s="13">
        <f t="shared" si="0"/>
        <v>2019</v>
      </c>
      <c r="B36" s="13">
        <v>5600</v>
      </c>
    </row>
    <row r="37" spans="1:4" x14ac:dyDescent="0.2">
      <c r="A37" s="13">
        <f t="shared" si="0"/>
        <v>2020</v>
      </c>
      <c r="B37" s="13">
        <v>5650</v>
      </c>
    </row>
    <row r="38" spans="1:4" x14ac:dyDescent="0.2">
      <c r="A38" s="13">
        <f t="shared" si="0"/>
        <v>2021</v>
      </c>
      <c r="B38" s="13">
        <v>5700</v>
      </c>
    </row>
    <row r="39" spans="1:4" x14ac:dyDescent="0.2">
      <c r="A39" s="13">
        <f t="shared" si="0"/>
        <v>2022</v>
      </c>
      <c r="B39" s="13">
        <v>5700</v>
      </c>
    </row>
    <row r="40" spans="1:4" x14ac:dyDescent="0.2">
      <c r="A40" s="13">
        <f t="shared" si="0"/>
        <v>2023</v>
      </c>
      <c r="B40" s="13">
        <v>4600</v>
      </c>
      <c r="D40" s="13" t="s">
        <v>82</v>
      </c>
    </row>
    <row r="41" spans="1:4" x14ac:dyDescent="0.2">
      <c r="A41" s="13">
        <f t="shared" si="0"/>
        <v>2024</v>
      </c>
      <c r="B41" s="13">
        <v>5000</v>
      </c>
    </row>
  </sheetData>
  <phoneticPr fontId="6" type="noConversion"/>
  <pageMargins left="0.78740157480314965" right="0.59055118110236227" top="0.98425196850393704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zoomScaleNormal="100" workbookViewId="0">
      <selection activeCell="A12" sqref="A12"/>
    </sheetView>
  </sheetViews>
  <sheetFormatPr baseColWidth="10" defaultColWidth="11.42578125" defaultRowHeight="14.25" x14ac:dyDescent="0.2"/>
  <cols>
    <col min="1" max="1" width="21.85546875" style="12" customWidth="1"/>
    <col min="2" max="2" width="12.42578125" style="12" customWidth="1"/>
    <col min="3" max="3" width="4.7109375" style="12" customWidth="1"/>
    <col min="4" max="4" width="12.42578125" style="12" customWidth="1"/>
    <col min="5" max="5" width="12.140625" style="12" customWidth="1"/>
    <col min="6" max="6" width="6.42578125" style="12" customWidth="1"/>
    <col min="7" max="7" width="13.140625" style="12" customWidth="1"/>
    <col min="8" max="16384" width="11.42578125" style="12"/>
  </cols>
  <sheetData>
    <row r="1" spans="1:7" x14ac:dyDescent="0.2">
      <c r="E1" s="13" t="s">
        <v>87</v>
      </c>
    </row>
    <row r="2" spans="1:7" x14ac:dyDescent="0.2">
      <c r="E2" s="13" t="s">
        <v>88</v>
      </c>
    </row>
    <row r="3" spans="1:7" x14ac:dyDescent="0.2">
      <c r="E3" s="13" t="s">
        <v>106</v>
      </c>
    </row>
    <row r="4" spans="1:7" x14ac:dyDescent="0.2">
      <c r="E4" s="13"/>
    </row>
    <row r="6" spans="1:7" x14ac:dyDescent="0.2">
      <c r="E6" s="13" t="s">
        <v>25</v>
      </c>
      <c r="F6" s="13" t="s">
        <v>78</v>
      </c>
    </row>
    <row r="7" spans="1:7" x14ac:dyDescent="0.2">
      <c r="E7" s="12" t="s">
        <v>125</v>
      </c>
      <c r="F7" s="86">
        <v>36526</v>
      </c>
      <c r="G7" s="86"/>
    </row>
    <row r="11" spans="1:7" ht="15" x14ac:dyDescent="0.25">
      <c r="A11" s="14" t="s">
        <v>140</v>
      </c>
      <c r="D11" s="15"/>
    </row>
    <row r="14" spans="1:7" x14ac:dyDescent="0.2">
      <c r="A14" s="12" t="s">
        <v>0</v>
      </c>
      <c r="G14" s="16">
        <v>9000</v>
      </c>
    </row>
    <row r="15" spans="1:7" x14ac:dyDescent="0.2">
      <c r="A15" s="12" t="s">
        <v>89</v>
      </c>
      <c r="G15" s="16">
        <v>0</v>
      </c>
    </row>
    <row r="16" spans="1:7" x14ac:dyDescent="0.2">
      <c r="A16" s="12" t="s">
        <v>19</v>
      </c>
      <c r="G16" s="16">
        <v>0</v>
      </c>
    </row>
    <row r="17" spans="1:7" x14ac:dyDescent="0.2">
      <c r="A17" s="12" t="s">
        <v>53</v>
      </c>
      <c r="G17" s="16">
        <v>0</v>
      </c>
    </row>
    <row r="18" spans="1:7" x14ac:dyDescent="0.2">
      <c r="G18" s="17"/>
    </row>
    <row r="19" spans="1:7" x14ac:dyDescent="0.2">
      <c r="A19" s="12" t="s">
        <v>1</v>
      </c>
      <c r="G19" s="18">
        <f>SUM(G14:G18)</f>
        <v>9000</v>
      </c>
    </row>
    <row r="20" spans="1:7" x14ac:dyDescent="0.2">
      <c r="G20" s="16"/>
    </row>
    <row r="21" spans="1:7" x14ac:dyDescent="0.2">
      <c r="D21" s="19" t="s">
        <v>20</v>
      </c>
      <c r="G21" s="16"/>
    </row>
    <row r="22" spans="1:7" x14ac:dyDescent="0.2">
      <c r="A22" s="12" t="s">
        <v>2</v>
      </c>
      <c r="B22" s="45">
        <v>5.2999999999999999E-2</v>
      </c>
      <c r="D22" s="18">
        <f>$G$19-$G$17</f>
        <v>9000</v>
      </c>
      <c r="E22" s="18">
        <f>-ROUND((D22*B22)*2,1)/2</f>
        <v>-477</v>
      </c>
      <c r="F22" s="18"/>
      <c r="G22" s="16"/>
    </row>
    <row r="23" spans="1:7" x14ac:dyDescent="0.2">
      <c r="A23" s="20" t="s">
        <v>86</v>
      </c>
      <c r="B23" s="46">
        <v>1.0999999999999999E-2</v>
      </c>
      <c r="D23" s="18">
        <f>IF((G19-G17)&lt;=12350,(G19-G17),12350)</f>
        <v>9000</v>
      </c>
      <c r="E23" s="18">
        <f>-ROUND((D23*B23)*2,1)/2</f>
        <v>-99</v>
      </c>
      <c r="F23" s="18"/>
      <c r="G23" s="16"/>
    </row>
    <row r="24" spans="1:7" x14ac:dyDescent="0.2">
      <c r="A24" s="20" t="s">
        <v>85</v>
      </c>
      <c r="B24" s="46">
        <v>0</v>
      </c>
      <c r="D24" s="18">
        <f>D22-D23</f>
        <v>0</v>
      </c>
      <c r="E24" s="18">
        <f>-ROUND((D24*B24)*2,1)/2</f>
        <v>0</v>
      </c>
      <c r="F24" s="18"/>
      <c r="G24" s="16">
        <f>SUM(E22:E24)</f>
        <v>-576</v>
      </c>
    </row>
    <row r="25" spans="1:7" x14ac:dyDescent="0.2">
      <c r="B25" s="45"/>
      <c r="E25" s="16"/>
      <c r="F25" s="16"/>
      <c r="G25" s="16"/>
    </row>
    <row r="26" spans="1:7" x14ac:dyDescent="0.2">
      <c r="A26" s="12" t="s">
        <v>113</v>
      </c>
      <c r="B26" s="46">
        <v>0.01</v>
      </c>
      <c r="D26" s="18">
        <f>IF((G19-G17)&lt;=12350,(G19-G17),12350)</f>
        <v>9000</v>
      </c>
      <c r="E26" s="18">
        <f>-ROUND((D26*B26)*2,1)/2</f>
        <v>-90</v>
      </c>
      <c r="F26" s="18"/>
      <c r="G26" s="16"/>
    </row>
    <row r="27" spans="1:7" x14ac:dyDescent="0.2">
      <c r="A27" s="12" t="s">
        <v>114</v>
      </c>
      <c r="B27" s="46">
        <v>0</v>
      </c>
      <c r="D27" s="18">
        <f>D22-D26</f>
        <v>0</v>
      </c>
      <c r="E27" s="18">
        <f>-ROUND((D27*B27)*2,1)/2</f>
        <v>0</v>
      </c>
      <c r="F27" s="18"/>
      <c r="G27" s="16">
        <f>SUM(E26:E27)</f>
        <v>-90</v>
      </c>
    </row>
    <row r="28" spans="1:7" x14ac:dyDescent="0.2">
      <c r="B28" s="46"/>
      <c r="D28" s="18"/>
      <c r="E28" s="18"/>
      <c r="F28" s="18"/>
      <c r="G28" s="16"/>
    </row>
    <row r="29" spans="1:7" x14ac:dyDescent="0.2">
      <c r="A29" s="12" t="s">
        <v>115</v>
      </c>
      <c r="B29" s="46">
        <v>0.01</v>
      </c>
      <c r="D29" s="18">
        <f>G19-G17</f>
        <v>9000</v>
      </c>
      <c r="E29" s="18">
        <f>-ROUND((D29*B29)*2,1)/2</f>
        <v>-90</v>
      </c>
      <c r="F29" s="18"/>
      <c r="G29" s="16"/>
    </row>
    <row r="30" spans="1:7" x14ac:dyDescent="0.2">
      <c r="A30" s="12" t="s">
        <v>116</v>
      </c>
      <c r="E30" s="16">
        <v>-450</v>
      </c>
      <c r="F30" s="16"/>
      <c r="G30" s="21"/>
    </row>
    <row r="31" spans="1:7" x14ac:dyDescent="0.2">
      <c r="A31" s="12" t="s">
        <v>117</v>
      </c>
      <c r="E31" s="16">
        <v>-250</v>
      </c>
      <c r="F31" s="16"/>
      <c r="G31" s="22">
        <f>SUM(E29:E31)</f>
        <v>-790</v>
      </c>
    </row>
    <row r="32" spans="1:7" x14ac:dyDescent="0.2">
      <c r="E32" s="16"/>
      <c r="F32" s="16"/>
      <c r="G32" s="21"/>
    </row>
    <row r="33" spans="1:7" x14ac:dyDescent="0.2">
      <c r="A33" s="20" t="s">
        <v>4</v>
      </c>
      <c r="B33" s="12" t="s">
        <v>58</v>
      </c>
      <c r="E33" s="16"/>
      <c r="F33" s="16"/>
      <c r="G33" s="21">
        <v>215</v>
      </c>
    </row>
    <row r="34" spans="1:7" x14ac:dyDescent="0.2">
      <c r="A34" s="23" t="s">
        <v>4</v>
      </c>
      <c r="B34" s="12" t="s">
        <v>60</v>
      </c>
      <c r="E34" s="16"/>
      <c r="F34" s="16"/>
      <c r="G34" s="21">
        <v>268</v>
      </c>
    </row>
    <row r="35" spans="1:7" x14ac:dyDescent="0.2">
      <c r="A35" s="20" t="s">
        <v>4</v>
      </c>
      <c r="B35" s="12" t="s">
        <v>61</v>
      </c>
      <c r="E35" s="16"/>
      <c r="F35" s="16"/>
      <c r="G35" s="21">
        <v>268</v>
      </c>
    </row>
    <row r="36" spans="1:7" x14ac:dyDescent="0.2">
      <c r="A36" s="23" t="s">
        <v>127</v>
      </c>
      <c r="E36" s="16"/>
      <c r="F36" s="16"/>
      <c r="G36" s="21">
        <v>0</v>
      </c>
    </row>
    <row r="37" spans="1:7" x14ac:dyDescent="0.2">
      <c r="A37" s="23" t="s">
        <v>21</v>
      </c>
      <c r="E37" s="16"/>
      <c r="F37" s="16"/>
      <c r="G37" s="21">
        <v>0</v>
      </c>
    </row>
    <row r="38" spans="1:7" x14ac:dyDescent="0.2">
      <c r="A38" s="20"/>
      <c r="E38" s="16"/>
      <c r="F38" s="16"/>
      <c r="G38" s="21">
        <v>0</v>
      </c>
    </row>
    <row r="39" spans="1:7" x14ac:dyDescent="0.2">
      <c r="G39" s="17"/>
    </row>
    <row r="40" spans="1:7" ht="15" thickBot="1" x14ac:dyDescent="0.25">
      <c r="A40" s="23" t="s">
        <v>22</v>
      </c>
      <c r="G40" s="24">
        <f>SUM(G19:G39)</f>
        <v>8295</v>
      </c>
    </row>
    <row r="41" spans="1:7" ht="15" thickTop="1" x14ac:dyDescent="0.2"/>
    <row r="44" spans="1:7" x14ac:dyDescent="0.2">
      <c r="A44" s="12" t="s">
        <v>118</v>
      </c>
    </row>
    <row r="45" spans="1:7" x14ac:dyDescent="0.2">
      <c r="A45" s="12" t="s">
        <v>119</v>
      </c>
    </row>
  </sheetData>
  <mergeCells count="1">
    <mergeCell ref="F7:G7"/>
  </mergeCells>
  <pageMargins left="0.78740157480314965" right="0.59055118110236227" top="2.0078740157480315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8207-1FE8-4C31-B61C-D6BE8D70CB39}">
  <dimension ref="A1:G44"/>
  <sheetViews>
    <sheetView zoomScaleNormal="100" workbookViewId="0">
      <selection activeCell="A12" sqref="A12"/>
    </sheetView>
  </sheetViews>
  <sheetFormatPr baseColWidth="10" defaultColWidth="11.42578125" defaultRowHeight="14.25" x14ac:dyDescent="0.2"/>
  <cols>
    <col min="1" max="1" width="21.85546875" style="12" customWidth="1"/>
    <col min="2" max="2" width="12.42578125" style="12" customWidth="1"/>
    <col min="3" max="3" width="4.7109375" style="12" customWidth="1"/>
    <col min="4" max="4" width="12.42578125" style="12" customWidth="1"/>
    <col min="5" max="5" width="12.140625" style="12" customWidth="1"/>
    <col min="6" max="6" width="6.42578125" style="12" customWidth="1"/>
    <col min="7" max="7" width="13.140625" style="12" customWidth="1"/>
    <col min="8" max="16384" width="11.42578125" style="12"/>
  </cols>
  <sheetData>
    <row r="1" spans="1:7" x14ac:dyDescent="0.2">
      <c r="E1" s="13" t="s">
        <v>87</v>
      </c>
    </row>
    <row r="2" spans="1:7" x14ac:dyDescent="0.2">
      <c r="E2" s="13" t="s">
        <v>88</v>
      </c>
    </row>
    <row r="3" spans="1:7" x14ac:dyDescent="0.2">
      <c r="E3" s="13" t="s">
        <v>106</v>
      </c>
    </row>
    <row r="4" spans="1:7" x14ac:dyDescent="0.2">
      <c r="E4" s="13"/>
    </row>
    <row r="6" spans="1:7" x14ac:dyDescent="0.2">
      <c r="E6" s="13" t="s">
        <v>25</v>
      </c>
      <c r="F6" s="13" t="s">
        <v>78</v>
      </c>
    </row>
    <row r="7" spans="1:7" x14ac:dyDescent="0.2">
      <c r="E7" s="12" t="s">
        <v>125</v>
      </c>
      <c r="F7" s="86">
        <v>36526</v>
      </c>
      <c r="G7" s="86"/>
    </row>
    <row r="11" spans="1:7" ht="15" x14ac:dyDescent="0.25">
      <c r="A11" s="14" t="s">
        <v>140</v>
      </c>
      <c r="D11" s="15"/>
    </row>
    <row r="14" spans="1:7" x14ac:dyDescent="0.2">
      <c r="A14" s="12" t="s">
        <v>0</v>
      </c>
      <c r="G14" s="16">
        <v>6800</v>
      </c>
    </row>
    <row r="15" spans="1:7" x14ac:dyDescent="0.2">
      <c r="A15" s="12" t="s">
        <v>109</v>
      </c>
      <c r="D15" s="12" t="s">
        <v>111</v>
      </c>
      <c r="G15" s="16">
        <v>-408.75</v>
      </c>
    </row>
    <row r="16" spans="1:7" x14ac:dyDescent="0.2">
      <c r="A16" s="12" t="s">
        <v>110</v>
      </c>
      <c r="D16" s="12" t="s">
        <v>111</v>
      </c>
      <c r="G16" s="16">
        <v>327.39999999999998</v>
      </c>
    </row>
    <row r="17" spans="1:7" x14ac:dyDescent="0.2">
      <c r="G17" s="17"/>
    </row>
    <row r="18" spans="1:7" x14ac:dyDescent="0.2">
      <c r="A18" s="12" t="s">
        <v>1</v>
      </c>
      <c r="G18" s="18">
        <f>SUM(G14:G17)</f>
        <v>6718.65</v>
      </c>
    </row>
    <row r="19" spans="1:7" x14ac:dyDescent="0.2">
      <c r="G19" s="16"/>
    </row>
    <row r="20" spans="1:7" x14ac:dyDescent="0.2">
      <c r="D20" s="19" t="s">
        <v>20</v>
      </c>
      <c r="G20" s="16"/>
    </row>
    <row r="21" spans="1:7" x14ac:dyDescent="0.2">
      <c r="A21" s="12" t="s">
        <v>2</v>
      </c>
      <c r="B21" s="45">
        <v>5.2999999999999999E-2</v>
      </c>
      <c r="D21" s="18">
        <f>G14</f>
        <v>6800</v>
      </c>
      <c r="E21" s="18">
        <f>-ROUND((D21*B21)*2,1)/2</f>
        <v>-360.4</v>
      </c>
      <c r="F21" s="18"/>
      <c r="G21" s="16"/>
    </row>
    <row r="22" spans="1:7" x14ac:dyDescent="0.2">
      <c r="A22" s="20" t="s">
        <v>86</v>
      </c>
      <c r="B22" s="46">
        <v>1.0999999999999999E-2</v>
      </c>
      <c r="D22" s="18">
        <f>G14</f>
        <v>6800</v>
      </c>
      <c r="E22" s="18">
        <f>-ROUND((D22*B22)*2,1)/2</f>
        <v>-74.8</v>
      </c>
      <c r="F22" s="18"/>
      <c r="G22" s="16"/>
    </row>
    <row r="23" spans="1:7" x14ac:dyDescent="0.2">
      <c r="A23" s="20" t="s">
        <v>85</v>
      </c>
      <c r="B23" s="46">
        <v>0</v>
      </c>
      <c r="D23" s="18">
        <f>D21-D22</f>
        <v>0</v>
      </c>
      <c r="E23" s="18">
        <f>-ROUND((D23*B23)*2,1)/2</f>
        <v>0</v>
      </c>
      <c r="F23" s="18"/>
      <c r="G23" s="16">
        <f>SUM(E21:E23)</f>
        <v>-435.2</v>
      </c>
    </row>
    <row r="24" spans="1:7" x14ac:dyDescent="0.2">
      <c r="B24" s="45"/>
      <c r="E24" s="16"/>
      <c r="F24" s="16"/>
      <c r="G24" s="16"/>
    </row>
    <row r="25" spans="1:7" x14ac:dyDescent="0.2">
      <c r="A25" s="12" t="s">
        <v>113</v>
      </c>
      <c r="B25" s="46">
        <v>0.01</v>
      </c>
      <c r="D25" s="18">
        <f>G14</f>
        <v>6800</v>
      </c>
      <c r="E25" s="18">
        <f>-ROUND((D25*B25)*2,1)/2</f>
        <v>-68</v>
      </c>
      <c r="F25" s="18"/>
      <c r="G25" s="16"/>
    </row>
    <row r="26" spans="1:7" x14ac:dyDescent="0.2">
      <c r="A26" s="12" t="s">
        <v>114</v>
      </c>
      <c r="B26" s="46">
        <v>0</v>
      </c>
      <c r="D26" s="18">
        <f>D21-D25</f>
        <v>0</v>
      </c>
      <c r="E26" s="18">
        <f>-ROUND((D26*B26)*2,1)/2</f>
        <v>0</v>
      </c>
      <c r="F26" s="18"/>
      <c r="G26" s="16">
        <f>SUM(E25:E26)</f>
        <v>-68</v>
      </c>
    </row>
    <row r="27" spans="1:7" x14ac:dyDescent="0.2">
      <c r="B27" s="46"/>
      <c r="D27" s="18"/>
      <c r="E27" s="18"/>
      <c r="F27" s="18"/>
      <c r="G27" s="16"/>
    </row>
    <row r="28" spans="1:7" x14ac:dyDescent="0.2">
      <c r="A28" s="12" t="s">
        <v>115</v>
      </c>
      <c r="B28" s="46">
        <v>0.01</v>
      </c>
      <c r="D28" s="18">
        <f>G14</f>
        <v>6800</v>
      </c>
      <c r="E28" s="18">
        <f>-ROUND((D28*B28)*2,1)/2</f>
        <v>-68</v>
      </c>
      <c r="F28" s="18"/>
      <c r="G28" s="16"/>
    </row>
    <row r="29" spans="1:7" x14ac:dyDescent="0.2">
      <c r="A29" s="12" t="s">
        <v>116</v>
      </c>
      <c r="E29" s="16">
        <v>-450</v>
      </c>
      <c r="F29" s="16"/>
      <c r="G29" s="21"/>
    </row>
    <row r="30" spans="1:7" x14ac:dyDescent="0.2">
      <c r="A30" s="12" t="s">
        <v>117</v>
      </c>
      <c r="E30" s="16">
        <v>-250</v>
      </c>
      <c r="F30" s="16"/>
      <c r="G30" s="22">
        <f>SUM(E28:E30)</f>
        <v>-768</v>
      </c>
    </row>
    <row r="31" spans="1:7" x14ac:dyDescent="0.2">
      <c r="E31" s="16"/>
      <c r="F31" s="16"/>
      <c r="G31" s="21"/>
    </row>
    <row r="32" spans="1:7" x14ac:dyDescent="0.2">
      <c r="A32" s="20" t="s">
        <v>4</v>
      </c>
      <c r="B32" s="12" t="s">
        <v>58</v>
      </c>
      <c r="E32" s="16"/>
      <c r="F32" s="16"/>
      <c r="G32" s="21">
        <v>215</v>
      </c>
    </row>
    <row r="33" spans="1:7" x14ac:dyDescent="0.2">
      <c r="A33" s="23" t="s">
        <v>4</v>
      </c>
      <c r="B33" s="12" t="s">
        <v>60</v>
      </c>
      <c r="E33" s="16"/>
      <c r="F33" s="16"/>
      <c r="G33" s="21">
        <v>268</v>
      </c>
    </row>
    <row r="34" spans="1:7" x14ac:dyDescent="0.2">
      <c r="A34" s="20" t="s">
        <v>4</v>
      </c>
      <c r="B34" s="12" t="s">
        <v>61</v>
      </c>
      <c r="E34" s="16"/>
      <c r="F34" s="16"/>
      <c r="G34" s="21">
        <v>268</v>
      </c>
    </row>
    <row r="35" spans="1:7" x14ac:dyDescent="0.2">
      <c r="A35" s="23" t="s">
        <v>127</v>
      </c>
      <c r="E35" s="16"/>
      <c r="F35" s="16"/>
      <c r="G35" s="21">
        <v>0</v>
      </c>
    </row>
    <row r="36" spans="1:7" x14ac:dyDescent="0.2">
      <c r="A36" s="23" t="s">
        <v>21</v>
      </c>
      <c r="E36" s="16"/>
      <c r="F36" s="16"/>
      <c r="G36" s="21">
        <v>0</v>
      </c>
    </row>
    <row r="37" spans="1:7" x14ac:dyDescent="0.2">
      <c r="A37" s="20"/>
      <c r="E37" s="16"/>
      <c r="F37" s="16"/>
      <c r="G37" s="21">
        <v>0</v>
      </c>
    </row>
    <row r="38" spans="1:7" x14ac:dyDescent="0.2">
      <c r="G38" s="17"/>
    </row>
    <row r="39" spans="1:7" ht="15" thickBot="1" x14ac:dyDescent="0.25">
      <c r="A39" s="23" t="s">
        <v>22</v>
      </c>
      <c r="G39" s="24">
        <f>SUM(G18:G38)</f>
        <v>6198.45</v>
      </c>
    </row>
    <row r="40" spans="1:7" ht="15" thickTop="1" x14ac:dyDescent="0.2"/>
    <row r="43" spans="1:7" x14ac:dyDescent="0.2">
      <c r="A43" s="12" t="s">
        <v>118</v>
      </c>
    </row>
    <row r="44" spans="1:7" x14ac:dyDescent="0.2">
      <c r="A44" s="12" t="s">
        <v>119</v>
      </c>
    </row>
  </sheetData>
  <mergeCells count="1">
    <mergeCell ref="F7:G7"/>
  </mergeCells>
  <pageMargins left="0.78740157480314965" right="0.59055118110236227" top="2.0078740157480315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activeCell="A12" sqref="A12"/>
    </sheetView>
  </sheetViews>
  <sheetFormatPr baseColWidth="10" defaultColWidth="11.42578125" defaultRowHeight="14.25" x14ac:dyDescent="0.2"/>
  <cols>
    <col min="1" max="1" width="21.85546875" style="12" customWidth="1"/>
    <col min="2" max="2" width="12.42578125" style="12" customWidth="1"/>
    <col min="3" max="3" width="4.7109375" style="12" customWidth="1"/>
    <col min="4" max="4" width="12.42578125" style="12" customWidth="1"/>
    <col min="5" max="5" width="12.140625" style="12" customWidth="1"/>
    <col min="6" max="6" width="6.42578125" style="12" customWidth="1"/>
    <col min="7" max="7" width="13.140625" style="12" customWidth="1"/>
    <col min="8" max="16384" width="11.42578125" style="12"/>
  </cols>
  <sheetData>
    <row r="1" spans="1:7" x14ac:dyDescent="0.2">
      <c r="E1" s="13" t="s">
        <v>87</v>
      </c>
    </row>
    <row r="2" spans="1:7" x14ac:dyDescent="0.2">
      <c r="E2" s="13" t="s">
        <v>88</v>
      </c>
    </row>
    <row r="3" spans="1:7" x14ac:dyDescent="0.2">
      <c r="E3" s="13" t="s">
        <v>106</v>
      </c>
    </row>
    <row r="4" spans="1:7" x14ac:dyDescent="0.2">
      <c r="E4" s="13"/>
    </row>
    <row r="6" spans="1:7" x14ac:dyDescent="0.2">
      <c r="E6" s="13" t="s">
        <v>25</v>
      </c>
      <c r="F6" s="13" t="s">
        <v>78</v>
      </c>
    </row>
    <row r="7" spans="1:7" x14ac:dyDescent="0.2">
      <c r="E7" s="12" t="s">
        <v>125</v>
      </c>
      <c r="F7" s="86">
        <v>36526</v>
      </c>
      <c r="G7" s="86"/>
    </row>
    <row r="11" spans="1:7" ht="15" x14ac:dyDescent="0.25">
      <c r="A11" s="14" t="s">
        <v>140</v>
      </c>
      <c r="D11" s="15"/>
    </row>
    <row r="14" spans="1:7" x14ac:dyDescent="0.2">
      <c r="A14" s="12" t="s">
        <v>0</v>
      </c>
      <c r="G14" s="16">
        <v>8000</v>
      </c>
    </row>
    <row r="15" spans="1:7" x14ac:dyDescent="0.2">
      <c r="A15" s="12" t="s">
        <v>18</v>
      </c>
      <c r="G15" s="16">
        <v>0</v>
      </c>
    </row>
    <row r="16" spans="1:7" x14ac:dyDescent="0.2">
      <c r="A16" s="12" t="s">
        <v>19</v>
      </c>
      <c r="G16" s="16">
        <v>600</v>
      </c>
    </row>
    <row r="17" spans="1:7" x14ac:dyDescent="0.2">
      <c r="A17" s="12" t="s">
        <v>126</v>
      </c>
      <c r="G17" s="16">
        <v>4000</v>
      </c>
    </row>
    <row r="18" spans="1:7" x14ac:dyDescent="0.2">
      <c r="G18" s="17"/>
    </row>
    <row r="19" spans="1:7" x14ac:dyDescent="0.2">
      <c r="A19" s="12" t="s">
        <v>1</v>
      </c>
      <c r="G19" s="18">
        <f>SUM(G14:G18)</f>
        <v>12600</v>
      </c>
    </row>
    <row r="20" spans="1:7" x14ac:dyDescent="0.2">
      <c r="G20" s="16"/>
    </row>
    <row r="21" spans="1:7" x14ac:dyDescent="0.2">
      <c r="D21" s="19" t="s">
        <v>20</v>
      </c>
      <c r="G21" s="16"/>
    </row>
    <row r="22" spans="1:7" x14ac:dyDescent="0.2">
      <c r="A22" s="12" t="s">
        <v>2</v>
      </c>
      <c r="B22" s="45">
        <v>5.2999999999999999E-2</v>
      </c>
      <c r="D22" s="18">
        <f>$G$19</f>
        <v>12600</v>
      </c>
      <c r="E22" s="18">
        <f>-ROUND((D22*B22)*2,1)/2</f>
        <v>-667.8</v>
      </c>
      <c r="F22" s="18"/>
      <c r="G22" s="16"/>
    </row>
    <row r="23" spans="1:7" x14ac:dyDescent="0.2">
      <c r="A23" s="20" t="s">
        <v>86</v>
      </c>
      <c r="B23" s="46">
        <v>1.0999999999999999E-2</v>
      </c>
      <c r="D23" s="18">
        <f>IF(G19&lt;=12350,G19,12350)</f>
        <v>12350</v>
      </c>
      <c r="E23" s="18">
        <f>-ROUND((D23*B23)*2,1)/2</f>
        <v>-135.85</v>
      </c>
      <c r="F23" s="18"/>
      <c r="G23" s="16"/>
    </row>
    <row r="24" spans="1:7" x14ac:dyDescent="0.2">
      <c r="A24" s="20" t="s">
        <v>85</v>
      </c>
      <c r="B24" s="46">
        <v>0</v>
      </c>
      <c r="D24" s="18">
        <f>D22-D23</f>
        <v>250</v>
      </c>
      <c r="E24" s="18">
        <f>-ROUND((D24*B24)*2,1)/2</f>
        <v>0</v>
      </c>
      <c r="F24" s="18"/>
      <c r="G24" s="18">
        <f>SUM(E22:E24)</f>
        <v>-803.65</v>
      </c>
    </row>
    <row r="25" spans="1:7" x14ac:dyDescent="0.2">
      <c r="B25" s="45"/>
      <c r="E25" s="16"/>
      <c r="F25" s="16"/>
      <c r="G25" s="16"/>
    </row>
    <row r="26" spans="1:7" x14ac:dyDescent="0.2">
      <c r="A26" s="12" t="s">
        <v>113</v>
      </c>
      <c r="B26" s="46">
        <v>0.01</v>
      </c>
      <c r="D26" s="18">
        <f>IF((G19-G17)&lt;=12350,(G19-G17),12350)</f>
        <v>8600</v>
      </c>
      <c r="E26" s="18">
        <f>-ROUND((D26*B26)*2,1)/2</f>
        <v>-86</v>
      </c>
      <c r="F26" s="18"/>
      <c r="G26" s="16"/>
    </row>
    <row r="27" spans="1:7" x14ac:dyDescent="0.2">
      <c r="A27" s="12" t="s">
        <v>114</v>
      </c>
      <c r="B27" s="46">
        <v>2E-3</v>
      </c>
      <c r="D27" s="18">
        <f>G19-G17-D26</f>
        <v>0</v>
      </c>
      <c r="E27" s="18">
        <f>-ROUND((D27*B27)*2,1)/2</f>
        <v>0</v>
      </c>
      <c r="F27" s="18"/>
      <c r="G27" s="16">
        <f>SUM(E26:E27)</f>
        <v>-86</v>
      </c>
    </row>
    <row r="28" spans="1:7" x14ac:dyDescent="0.2">
      <c r="B28" s="46"/>
      <c r="D28" s="18"/>
      <c r="E28" s="18"/>
      <c r="F28" s="18"/>
      <c r="G28" s="16"/>
    </row>
    <row r="29" spans="1:7" x14ac:dyDescent="0.2">
      <c r="A29" s="12" t="s">
        <v>115</v>
      </c>
      <c r="B29" s="46">
        <v>0.01</v>
      </c>
      <c r="D29" s="18">
        <f>G19</f>
        <v>12600</v>
      </c>
      <c r="E29" s="18">
        <f>-ROUND((D29*B29)*2,1)/2</f>
        <v>-126</v>
      </c>
      <c r="F29" s="18"/>
      <c r="G29" s="16"/>
    </row>
    <row r="30" spans="1:7" x14ac:dyDescent="0.2">
      <c r="A30" s="12" t="s">
        <v>116</v>
      </c>
      <c r="E30" s="16">
        <v>-130</v>
      </c>
      <c r="F30" s="16"/>
      <c r="G30" s="21"/>
    </row>
    <row r="31" spans="1:7" x14ac:dyDescent="0.2">
      <c r="A31" s="12" t="s">
        <v>117</v>
      </c>
      <c r="E31" s="16">
        <v>-13</v>
      </c>
      <c r="F31" s="16"/>
      <c r="G31" s="22">
        <f>SUM(E29:E31)</f>
        <v>-269</v>
      </c>
    </row>
    <row r="32" spans="1:7" x14ac:dyDescent="0.2">
      <c r="E32" s="16"/>
      <c r="F32" s="16"/>
      <c r="G32" s="21"/>
    </row>
    <row r="33" spans="1:7" x14ac:dyDescent="0.2">
      <c r="A33" s="20" t="s">
        <v>4</v>
      </c>
      <c r="B33" s="12" t="s">
        <v>58</v>
      </c>
      <c r="E33" s="16"/>
      <c r="F33" s="16"/>
      <c r="G33" s="21">
        <v>215</v>
      </c>
    </row>
    <row r="34" spans="1:7" x14ac:dyDescent="0.2">
      <c r="A34" s="20" t="s">
        <v>4</v>
      </c>
      <c r="B34" s="20" t="s">
        <v>60</v>
      </c>
      <c r="E34" s="16"/>
      <c r="F34" s="16"/>
      <c r="G34" s="21">
        <v>268</v>
      </c>
    </row>
    <row r="35" spans="1:7" x14ac:dyDescent="0.2">
      <c r="A35" s="20" t="s">
        <v>4</v>
      </c>
      <c r="B35" s="12" t="s">
        <v>61</v>
      </c>
      <c r="E35" s="16"/>
      <c r="F35" s="16"/>
      <c r="G35" s="21">
        <v>268</v>
      </c>
    </row>
    <row r="36" spans="1:7" x14ac:dyDescent="0.2">
      <c r="A36" s="23" t="s">
        <v>127</v>
      </c>
      <c r="E36" s="16"/>
      <c r="F36" s="16"/>
      <c r="G36" s="21">
        <v>-400</v>
      </c>
    </row>
    <row r="37" spans="1:7" x14ac:dyDescent="0.2">
      <c r="A37" s="23" t="s">
        <v>21</v>
      </c>
      <c r="E37" s="16"/>
      <c r="F37" s="16"/>
      <c r="G37" s="21">
        <v>100</v>
      </c>
    </row>
    <row r="38" spans="1:7" x14ac:dyDescent="0.2">
      <c r="A38" s="23"/>
      <c r="E38" s="16"/>
      <c r="F38" s="16"/>
      <c r="G38" s="25"/>
    </row>
    <row r="39" spans="1:7" x14ac:dyDescent="0.2">
      <c r="A39" s="20"/>
      <c r="E39" s="16"/>
      <c r="F39" s="16"/>
      <c r="G39" s="21"/>
    </row>
    <row r="40" spans="1:7" ht="15" thickBot="1" x14ac:dyDescent="0.25">
      <c r="A40" s="12" t="s">
        <v>22</v>
      </c>
      <c r="G40" s="26">
        <f>SUM(G19:G39)</f>
        <v>11892.35</v>
      </c>
    </row>
    <row r="41" spans="1:7" ht="15" thickTop="1" x14ac:dyDescent="0.2">
      <c r="A41" s="23"/>
      <c r="G41" s="18"/>
    </row>
    <row r="44" spans="1:7" x14ac:dyDescent="0.2">
      <c r="A44" s="12" t="s">
        <v>118</v>
      </c>
    </row>
    <row r="45" spans="1:7" x14ac:dyDescent="0.2">
      <c r="A45" s="12" t="s">
        <v>119</v>
      </c>
    </row>
  </sheetData>
  <mergeCells count="1">
    <mergeCell ref="F7:G7"/>
  </mergeCells>
  <phoneticPr fontId="6" type="noConversion"/>
  <pageMargins left="0.78740157480314965" right="0.59055118110236227" top="2.0078740157480315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zoomScaleNormal="100" workbookViewId="0">
      <selection activeCell="A12" sqref="A12"/>
    </sheetView>
  </sheetViews>
  <sheetFormatPr baseColWidth="10" defaultColWidth="11.42578125" defaultRowHeight="14.25" x14ac:dyDescent="0.2"/>
  <cols>
    <col min="1" max="1" width="21.85546875" style="12" customWidth="1"/>
    <col min="2" max="2" width="12.42578125" style="12" customWidth="1"/>
    <col min="3" max="3" width="4.7109375" style="12" customWidth="1"/>
    <col min="4" max="4" width="12.42578125" style="12" customWidth="1"/>
    <col min="5" max="5" width="12.140625" style="12" customWidth="1"/>
    <col min="6" max="6" width="6.42578125" style="12" customWidth="1"/>
    <col min="7" max="7" width="13.140625" style="12" customWidth="1"/>
    <col min="8" max="16384" width="11.42578125" style="12"/>
  </cols>
  <sheetData>
    <row r="1" spans="1:7" x14ac:dyDescent="0.2">
      <c r="E1" s="13" t="s">
        <v>87</v>
      </c>
    </row>
    <row r="2" spans="1:7" x14ac:dyDescent="0.2">
      <c r="E2" s="13" t="s">
        <v>88</v>
      </c>
    </row>
    <row r="3" spans="1:7" x14ac:dyDescent="0.2">
      <c r="E3" s="13" t="s">
        <v>106</v>
      </c>
    </row>
    <row r="4" spans="1:7" x14ac:dyDescent="0.2">
      <c r="E4" s="13"/>
    </row>
    <row r="6" spans="1:7" x14ac:dyDescent="0.2">
      <c r="E6" s="13" t="s">
        <v>25</v>
      </c>
      <c r="F6" s="13" t="s">
        <v>78</v>
      </c>
    </row>
    <row r="7" spans="1:7" x14ac:dyDescent="0.2">
      <c r="E7" s="12" t="s">
        <v>125</v>
      </c>
      <c r="F7" s="86">
        <v>36526</v>
      </c>
      <c r="G7" s="86"/>
    </row>
    <row r="11" spans="1:7" ht="15" x14ac:dyDescent="0.25">
      <c r="A11" s="14" t="s">
        <v>140</v>
      </c>
      <c r="D11" s="15"/>
    </row>
    <row r="14" spans="1:7" x14ac:dyDescent="0.2">
      <c r="A14" s="12" t="s">
        <v>0</v>
      </c>
      <c r="G14" s="16">
        <v>14000</v>
      </c>
    </row>
    <row r="15" spans="1:7" x14ac:dyDescent="0.2">
      <c r="A15" s="12" t="s">
        <v>18</v>
      </c>
      <c r="G15" s="16">
        <v>0</v>
      </c>
    </row>
    <row r="16" spans="1:7" x14ac:dyDescent="0.2">
      <c r="A16" s="12" t="s">
        <v>19</v>
      </c>
      <c r="G16" s="16">
        <v>0</v>
      </c>
    </row>
    <row r="17" spans="1:7" x14ac:dyDescent="0.2">
      <c r="A17" s="12" t="s">
        <v>76</v>
      </c>
      <c r="G17" s="16">
        <v>3000</v>
      </c>
    </row>
    <row r="18" spans="1:7" x14ac:dyDescent="0.2">
      <c r="G18" s="17"/>
    </row>
    <row r="19" spans="1:7" x14ac:dyDescent="0.2">
      <c r="A19" s="12" t="s">
        <v>1</v>
      </c>
      <c r="G19" s="18">
        <f>SUM(G14:G18)</f>
        <v>17000</v>
      </c>
    </row>
    <row r="20" spans="1:7" x14ac:dyDescent="0.2">
      <c r="G20" s="16"/>
    </row>
    <row r="21" spans="1:7" x14ac:dyDescent="0.2">
      <c r="D21" s="19" t="s">
        <v>20</v>
      </c>
      <c r="G21" s="16"/>
    </row>
    <row r="22" spans="1:7" x14ac:dyDescent="0.2">
      <c r="A22" s="12" t="s">
        <v>2</v>
      </c>
      <c r="B22" s="45">
        <v>5.2999999999999999E-2</v>
      </c>
      <c r="D22" s="18">
        <f>$G$19</f>
        <v>17000</v>
      </c>
      <c r="E22" s="18">
        <f>-ROUND((D22*B22)*2,1)/2</f>
        <v>-901</v>
      </c>
      <c r="F22" s="18"/>
      <c r="G22" s="16"/>
    </row>
    <row r="23" spans="1:7" x14ac:dyDescent="0.2">
      <c r="A23" s="20" t="s">
        <v>86</v>
      </c>
      <c r="B23" s="46">
        <v>1.0999999999999999E-2</v>
      </c>
      <c r="D23" s="18">
        <f>IF(G19&lt;=12350,(G19),12350)</f>
        <v>12350</v>
      </c>
      <c r="E23" s="18">
        <f>-ROUND((D23*B23)*2,1)/2</f>
        <v>-135.85</v>
      </c>
      <c r="F23" s="18"/>
      <c r="G23" s="16"/>
    </row>
    <row r="24" spans="1:7" x14ac:dyDescent="0.2">
      <c r="A24" s="20" t="s">
        <v>85</v>
      </c>
      <c r="B24" s="46">
        <v>0</v>
      </c>
      <c r="D24" s="18">
        <f>D22-D23</f>
        <v>4650</v>
      </c>
      <c r="E24" s="18">
        <f>-ROUND((D24*B24)*2,1)/2</f>
        <v>0</v>
      </c>
      <c r="F24" s="18"/>
      <c r="G24" s="18">
        <f>SUM(E22:E24)</f>
        <v>-1036.8499999999999</v>
      </c>
    </row>
    <row r="25" spans="1:7" x14ac:dyDescent="0.2">
      <c r="B25" s="45"/>
      <c r="E25" s="16"/>
      <c r="F25" s="16"/>
      <c r="G25" s="16"/>
    </row>
    <row r="26" spans="1:7" x14ac:dyDescent="0.2">
      <c r="A26" s="12" t="s">
        <v>113</v>
      </c>
      <c r="B26" s="46">
        <v>0.01</v>
      </c>
      <c r="D26" s="18">
        <f>IF((G19-G17)&lt;=12350,(G19-G17),12350)</f>
        <v>12350</v>
      </c>
      <c r="E26" s="18">
        <f>-ROUND((D26*B26)*2,1)/2</f>
        <v>-123.5</v>
      </c>
      <c r="F26" s="18"/>
      <c r="G26" s="16"/>
    </row>
    <row r="27" spans="1:7" x14ac:dyDescent="0.2">
      <c r="A27" s="12" t="s">
        <v>114</v>
      </c>
      <c r="B27" s="46">
        <v>2E-3</v>
      </c>
      <c r="D27" s="18">
        <f>G19-G17-D26</f>
        <v>1650</v>
      </c>
      <c r="E27" s="18">
        <f>-ROUND((D27*B27)*2,1)/2</f>
        <v>-3.3</v>
      </c>
      <c r="F27" s="18"/>
      <c r="G27" s="16">
        <f>SUM(E26:E27)</f>
        <v>-126.8</v>
      </c>
    </row>
    <row r="28" spans="1:7" x14ac:dyDescent="0.2">
      <c r="B28" s="46"/>
      <c r="D28" s="18"/>
      <c r="E28" s="18"/>
      <c r="F28" s="18"/>
      <c r="G28" s="16"/>
    </row>
    <row r="29" spans="1:7" x14ac:dyDescent="0.2">
      <c r="A29" s="12" t="s">
        <v>115</v>
      </c>
      <c r="B29" s="46">
        <v>0.01</v>
      </c>
      <c r="D29" s="18">
        <f>G19-G17</f>
        <v>14000</v>
      </c>
      <c r="E29" s="18">
        <f>-ROUND((D29*B29)*2,1)/2</f>
        <v>-140</v>
      </c>
      <c r="F29" s="18"/>
      <c r="G29" s="16"/>
    </row>
    <row r="30" spans="1:7" x14ac:dyDescent="0.2">
      <c r="A30" s="12" t="s">
        <v>116</v>
      </c>
      <c r="E30" s="16">
        <v>-450</v>
      </c>
      <c r="F30" s="16"/>
      <c r="G30" s="21"/>
    </row>
    <row r="31" spans="1:7" x14ac:dyDescent="0.2">
      <c r="A31" s="12" t="s">
        <v>117</v>
      </c>
      <c r="E31" s="16">
        <v>0</v>
      </c>
      <c r="F31" s="16"/>
      <c r="G31" s="22">
        <f>SUM(E29:E31)</f>
        <v>-590</v>
      </c>
    </row>
    <row r="32" spans="1:7" x14ac:dyDescent="0.2">
      <c r="E32" s="16"/>
      <c r="F32" s="16"/>
      <c r="G32" s="21"/>
    </row>
    <row r="33" spans="1:7" x14ac:dyDescent="0.2">
      <c r="A33" s="20" t="s">
        <v>4</v>
      </c>
      <c r="B33" s="12" t="s">
        <v>58</v>
      </c>
      <c r="E33" s="16"/>
      <c r="F33" s="16"/>
      <c r="G33" s="21">
        <v>215</v>
      </c>
    </row>
    <row r="34" spans="1:7" x14ac:dyDescent="0.2">
      <c r="A34" s="23" t="s">
        <v>4</v>
      </c>
      <c r="B34" s="12" t="s">
        <v>60</v>
      </c>
      <c r="E34" s="16"/>
      <c r="F34" s="16"/>
      <c r="G34" s="21">
        <v>268</v>
      </c>
    </row>
    <row r="35" spans="1:7" x14ac:dyDescent="0.2">
      <c r="A35" s="20" t="s">
        <v>4</v>
      </c>
      <c r="B35" s="12" t="s">
        <v>61</v>
      </c>
      <c r="E35" s="16"/>
      <c r="F35" s="16"/>
      <c r="G35" s="21">
        <v>268</v>
      </c>
    </row>
    <row r="36" spans="1:7" x14ac:dyDescent="0.2">
      <c r="A36" s="23" t="s">
        <v>127</v>
      </c>
      <c r="E36" s="16"/>
      <c r="F36" s="16"/>
      <c r="G36" s="21">
        <v>-400</v>
      </c>
    </row>
    <row r="37" spans="1:7" x14ac:dyDescent="0.2">
      <c r="A37" s="23" t="s">
        <v>21</v>
      </c>
      <c r="E37" s="16"/>
      <c r="F37" s="16"/>
      <c r="G37" s="21">
        <v>100</v>
      </c>
    </row>
    <row r="38" spans="1:7" x14ac:dyDescent="0.2">
      <c r="A38" s="20"/>
      <c r="E38" s="16"/>
      <c r="F38" s="16"/>
      <c r="G38" s="21"/>
    </row>
    <row r="39" spans="1:7" x14ac:dyDescent="0.2">
      <c r="G39" s="17"/>
    </row>
    <row r="40" spans="1:7" ht="15" thickBot="1" x14ac:dyDescent="0.25">
      <c r="A40" s="23" t="s">
        <v>22</v>
      </c>
      <c r="G40" s="24">
        <f>SUM(G19:G38)</f>
        <v>15697.35</v>
      </c>
    </row>
    <row r="41" spans="1:7" ht="15" thickTop="1" x14ac:dyDescent="0.2"/>
    <row r="44" spans="1:7" x14ac:dyDescent="0.2">
      <c r="A44" s="12" t="s">
        <v>118</v>
      </c>
    </row>
    <row r="45" spans="1:7" x14ac:dyDescent="0.2">
      <c r="A45" s="12" t="s">
        <v>119</v>
      </c>
    </row>
  </sheetData>
  <mergeCells count="1">
    <mergeCell ref="F7:G7"/>
  </mergeCells>
  <phoneticPr fontId="0" type="noConversion"/>
  <pageMargins left="0.78740157480314965" right="0.59055118110236227" top="2.0078740157480315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Normal="100" workbookViewId="0">
      <selection activeCell="A14" sqref="A14"/>
    </sheetView>
  </sheetViews>
  <sheetFormatPr baseColWidth="10" defaultColWidth="11.42578125" defaultRowHeight="14.25" x14ac:dyDescent="0.2"/>
  <cols>
    <col min="1" max="1" width="25" style="12" customWidth="1"/>
    <col min="2" max="2" width="11.28515625" style="12" customWidth="1"/>
    <col min="3" max="3" width="2.28515625" style="12" customWidth="1"/>
    <col min="4" max="4" width="11.28515625" style="12" customWidth="1"/>
    <col min="5" max="5" width="13.140625" style="12" customWidth="1"/>
    <col min="6" max="6" width="11.42578125" style="12"/>
    <col min="7" max="7" width="14.140625" style="12" customWidth="1"/>
    <col min="8" max="16384" width="11.42578125" style="12"/>
  </cols>
  <sheetData>
    <row r="1" spans="1:7" x14ac:dyDescent="0.2">
      <c r="E1" s="13" t="s">
        <v>81</v>
      </c>
    </row>
    <row r="2" spans="1:7" x14ac:dyDescent="0.2">
      <c r="E2" s="13" t="s">
        <v>87</v>
      </c>
    </row>
    <row r="3" spans="1:7" x14ac:dyDescent="0.2">
      <c r="E3" s="13" t="s">
        <v>88</v>
      </c>
    </row>
    <row r="4" spans="1:7" x14ac:dyDescent="0.2">
      <c r="E4" s="13" t="s">
        <v>106</v>
      </c>
    </row>
    <row r="5" spans="1:7" x14ac:dyDescent="0.2">
      <c r="E5" s="13"/>
    </row>
    <row r="6" spans="1:7" x14ac:dyDescent="0.2">
      <c r="E6" s="13"/>
    </row>
    <row r="7" spans="1:7" x14ac:dyDescent="0.2">
      <c r="E7" s="13"/>
    </row>
    <row r="9" spans="1:7" x14ac:dyDescent="0.2">
      <c r="E9" s="13" t="s">
        <v>80</v>
      </c>
    </row>
    <row r="10" spans="1:7" x14ac:dyDescent="0.2">
      <c r="E10" s="12" t="s">
        <v>125</v>
      </c>
      <c r="F10" s="86">
        <v>36526</v>
      </c>
      <c r="G10" s="86"/>
    </row>
    <row r="13" spans="1:7" ht="15" x14ac:dyDescent="0.25">
      <c r="A13" s="14" t="s">
        <v>140</v>
      </c>
      <c r="D13" s="15"/>
    </row>
    <row r="16" spans="1:7" x14ac:dyDescent="0.2">
      <c r="E16" s="79" t="s">
        <v>123</v>
      </c>
    </row>
    <row r="17" spans="1:6" x14ac:dyDescent="0.2">
      <c r="A17" s="12" t="s">
        <v>79</v>
      </c>
      <c r="B17" s="12">
        <v>150</v>
      </c>
      <c r="E17" s="81">
        <v>26.5</v>
      </c>
      <c r="F17" s="16">
        <f>ROUND(B17*E17*2,1)/2</f>
        <v>3975</v>
      </c>
    </row>
    <row r="18" spans="1:6" x14ac:dyDescent="0.2">
      <c r="A18" s="12" t="s">
        <v>122</v>
      </c>
      <c r="E18" s="80">
        <v>8.3299999999999999E-2</v>
      </c>
      <c r="F18" s="16">
        <f>ROUND(F17*E18*2,1)/2</f>
        <v>331.1</v>
      </c>
    </row>
    <row r="19" spans="1:6" x14ac:dyDescent="0.2">
      <c r="F19" s="17"/>
    </row>
    <row r="20" spans="1:6" x14ac:dyDescent="0.2">
      <c r="A20" s="12" t="s">
        <v>1</v>
      </c>
      <c r="F20" s="18">
        <f>SUM(F17:F19)</f>
        <v>4306.1000000000004</v>
      </c>
    </row>
    <row r="21" spans="1:6" x14ac:dyDescent="0.2">
      <c r="F21" s="18"/>
    </row>
    <row r="22" spans="1:6" x14ac:dyDescent="0.2">
      <c r="F22" s="16"/>
    </row>
    <row r="23" spans="1:6" x14ac:dyDescent="0.2">
      <c r="D23" s="19" t="s">
        <v>20</v>
      </c>
      <c r="F23" s="16"/>
    </row>
    <row r="24" spans="1:6" x14ac:dyDescent="0.2">
      <c r="A24" s="12" t="s">
        <v>2</v>
      </c>
      <c r="B24" s="45">
        <v>5.2999999999999999E-2</v>
      </c>
      <c r="D24" s="18">
        <f>$F$20</f>
        <v>4306.1000000000004</v>
      </c>
      <c r="E24" s="18">
        <f>ROUND((-D24*B24)*2,1)/2</f>
        <v>-228.2</v>
      </c>
      <c r="F24" s="16"/>
    </row>
    <row r="25" spans="1:6" x14ac:dyDescent="0.2">
      <c r="A25" s="20" t="s">
        <v>83</v>
      </c>
      <c r="B25" s="46">
        <v>1.0999999999999999E-2</v>
      </c>
      <c r="D25" s="18">
        <f t="shared" ref="D25:D30" si="0">$F$20</f>
        <v>4306.1000000000004</v>
      </c>
      <c r="E25" s="18">
        <f>ROUND((-D25*B25)*2,1)/2</f>
        <v>-47.35</v>
      </c>
      <c r="F25" s="16"/>
    </row>
    <row r="26" spans="1:6" x14ac:dyDescent="0.2">
      <c r="A26" s="23" t="s">
        <v>113</v>
      </c>
      <c r="B26" s="46">
        <v>1.7999999999999999E-2</v>
      </c>
      <c r="D26" s="18">
        <f t="shared" si="0"/>
        <v>4306.1000000000004</v>
      </c>
      <c r="E26" s="18">
        <f>ROUND((-D26*B26)*2,1)/2</f>
        <v>-77.5</v>
      </c>
      <c r="F26" s="18"/>
    </row>
    <row r="27" spans="1:6" x14ac:dyDescent="0.2">
      <c r="A27" s="23"/>
      <c r="B27" s="46"/>
      <c r="D27" s="18"/>
      <c r="E27" s="18"/>
      <c r="F27" s="78">
        <f>SUM(E24:E26)</f>
        <v>-353.05</v>
      </c>
    </row>
    <row r="28" spans="1:6" x14ac:dyDescent="0.2">
      <c r="A28" s="23"/>
      <c r="B28" s="46"/>
      <c r="D28" s="18"/>
      <c r="E28" s="18"/>
      <c r="F28" s="18"/>
    </row>
    <row r="29" spans="1:6" x14ac:dyDescent="0.2">
      <c r="A29" s="23" t="s">
        <v>120</v>
      </c>
      <c r="B29" s="46">
        <v>5.0000000000000001E-3</v>
      </c>
      <c r="D29" s="18">
        <f t="shared" si="0"/>
        <v>4306.1000000000004</v>
      </c>
      <c r="E29" s="18"/>
      <c r="F29" s="18">
        <f>ROUND((-D29*B29)*2,1)/2</f>
        <v>-21.55</v>
      </c>
    </row>
    <row r="30" spans="1:6" x14ac:dyDescent="0.2">
      <c r="A30" s="23" t="s">
        <v>121</v>
      </c>
      <c r="B30" s="46">
        <v>0.05</v>
      </c>
      <c r="D30" s="18">
        <f t="shared" si="0"/>
        <v>4306.1000000000004</v>
      </c>
      <c r="E30" s="18"/>
      <c r="F30" s="18">
        <f>ROUND((-D30*B30)*2,1)/2</f>
        <v>-215.3</v>
      </c>
    </row>
    <row r="31" spans="1:6" x14ac:dyDescent="0.2">
      <c r="A31" s="23"/>
      <c r="E31" s="16"/>
      <c r="F31" s="21"/>
    </row>
    <row r="32" spans="1:6" x14ac:dyDescent="0.2">
      <c r="F32" s="16"/>
    </row>
    <row r="33" spans="1:6" x14ac:dyDescent="0.2">
      <c r="A33" s="20"/>
      <c r="E33" s="16"/>
      <c r="F33" s="21"/>
    </row>
    <row r="34" spans="1:6" x14ac:dyDescent="0.2">
      <c r="F34" s="17"/>
    </row>
    <row r="35" spans="1:6" ht="15" thickBot="1" x14ac:dyDescent="0.25">
      <c r="A35" s="23" t="s">
        <v>22</v>
      </c>
      <c r="F35" s="24">
        <f>SUM(F20:F32)</f>
        <v>3716.2</v>
      </c>
    </row>
    <row r="36" spans="1:6" ht="15" thickTop="1" x14ac:dyDescent="0.2"/>
    <row r="39" spans="1:6" x14ac:dyDescent="0.2">
      <c r="A39" s="12" t="s">
        <v>118</v>
      </c>
    </row>
    <row r="40" spans="1:6" x14ac:dyDescent="0.2">
      <c r="A40" s="12" t="s">
        <v>119</v>
      </c>
    </row>
  </sheetData>
  <mergeCells count="1">
    <mergeCell ref="F10:G10"/>
  </mergeCells>
  <pageMargins left="0.78740157480314965" right="0.59055118110236227" top="2.0078740157480315" bottom="0.62992125984251968" header="0.51181102362204722" footer="0.31496062992125984"/>
  <pageSetup paperSize="9" orientation="portrait" horizontalDpi="300" verticalDpi="300" r:id="rId1"/>
  <headerFooter>
    <oddHeader>&amp;L&amp;"Arial,Standard"&amp;15Muster AG,&amp;10 &amp;12 8172 Niederglatt
_______________________________________________________________________</oddHeader>
    <oddFooter>&amp;L&amp;"Arial,Standard"PEKU Treuhand AG, 044 851 57 57&amp;R&amp;"Arial,Standard"Niederglatt,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zoomScaleNormal="100" workbookViewId="0">
      <selection activeCell="A10" sqref="A10"/>
    </sheetView>
  </sheetViews>
  <sheetFormatPr baseColWidth="10" defaultColWidth="11.42578125" defaultRowHeight="14.25" x14ac:dyDescent="0.2"/>
  <cols>
    <col min="1" max="1" width="13.85546875" style="12" customWidth="1"/>
    <col min="2" max="13" width="11.7109375" style="12" customWidth="1"/>
    <col min="14" max="16384" width="11.42578125" style="12"/>
  </cols>
  <sheetData>
    <row r="1" spans="1:13" x14ac:dyDescent="0.2">
      <c r="A1" s="13" t="s">
        <v>87</v>
      </c>
      <c r="H1" s="13" t="s">
        <v>25</v>
      </c>
      <c r="I1" s="13" t="s">
        <v>78</v>
      </c>
    </row>
    <row r="2" spans="1:13" x14ac:dyDescent="0.2">
      <c r="A2" s="13" t="s">
        <v>88</v>
      </c>
      <c r="H2" s="12" t="s">
        <v>112</v>
      </c>
      <c r="I2" s="86">
        <v>36526</v>
      </c>
      <c r="J2" s="87"/>
    </row>
    <row r="3" spans="1:13" x14ac:dyDescent="0.2">
      <c r="A3" s="13" t="s">
        <v>106</v>
      </c>
      <c r="H3" s="51" t="s">
        <v>131</v>
      </c>
    </row>
    <row r="4" spans="1:13" x14ac:dyDescent="0.2">
      <c r="H4" s="51" t="s">
        <v>132</v>
      </c>
    </row>
    <row r="5" spans="1:13" x14ac:dyDescent="0.2">
      <c r="H5" s="51" t="s">
        <v>137</v>
      </c>
    </row>
    <row r="6" spans="1:13" x14ac:dyDescent="0.2">
      <c r="H6" s="51" t="s">
        <v>138</v>
      </c>
    </row>
    <row r="9" spans="1:13" s="27" customFormat="1" ht="48.75" customHeight="1" x14ac:dyDescent="0.2">
      <c r="A9" s="49">
        <v>2026</v>
      </c>
      <c r="B9" s="40" t="s">
        <v>77</v>
      </c>
      <c r="C9" s="40" t="s">
        <v>34</v>
      </c>
      <c r="D9" s="40" t="s">
        <v>84</v>
      </c>
      <c r="E9" s="40" t="s">
        <v>26</v>
      </c>
      <c r="F9" s="40" t="s">
        <v>59</v>
      </c>
      <c r="G9" s="40" t="s">
        <v>3</v>
      </c>
      <c r="H9" s="40" t="s">
        <v>5</v>
      </c>
      <c r="I9" s="40" t="s">
        <v>27</v>
      </c>
      <c r="J9" s="40" t="s">
        <v>31</v>
      </c>
      <c r="K9" s="40" t="s">
        <v>128</v>
      </c>
      <c r="L9" s="40" t="s">
        <v>32</v>
      </c>
      <c r="M9" s="40" t="s">
        <v>33</v>
      </c>
    </row>
    <row r="10" spans="1:13" s="44" customFormat="1" ht="12" x14ac:dyDescent="0.2">
      <c r="A10" s="42"/>
      <c r="B10" s="43"/>
      <c r="C10" s="43"/>
      <c r="D10" s="43"/>
      <c r="E10" s="47">
        <v>6.4000000000000001E-2</v>
      </c>
      <c r="F10" s="84">
        <v>0.01</v>
      </c>
      <c r="G10" s="48"/>
      <c r="H10" s="48"/>
      <c r="I10" s="84">
        <v>5.0000000000000001E-3</v>
      </c>
      <c r="J10" s="43"/>
      <c r="K10" s="43"/>
      <c r="L10" s="43"/>
      <c r="M10" s="43"/>
    </row>
    <row r="11" spans="1:13" x14ac:dyDescent="0.2">
      <c r="A11" s="28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 x14ac:dyDescent="0.2">
      <c r="A12" s="28" t="s">
        <v>6</v>
      </c>
      <c r="B12" s="29">
        <v>5000</v>
      </c>
      <c r="C12" s="29">
        <v>268</v>
      </c>
      <c r="D12" s="29">
        <v>1789</v>
      </c>
      <c r="E12" s="29">
        <f>ROUND((B12*-$E$10)*2,1)/2</f>
        <v>-320</v>
      </c>
      <c r="F12" s="29">
        <f>ROUND((B12*-$F$10)*2,1)/2</f>
        <v>-50</v>
      </c>
      <c r="G12" s="29">
        <v>-180</v>
      </c>
      <c r="H12" s="30">
        <f>SUM(B12:G12)</f>
        <v>6507</v>
      </c>
      <c r="I12" s="29">
        <f t="shared" ref="I12:I24" si="0">ROUND((B12*-$I$10)*2,1)/2</f>
        <v>-25</v>
      </c>
      <c r="J12" s="29">
        <v>-50</v>
      </c>
      <c r="K12" s="29">
        <v>-400</v>
      </c>
      <c r="L12" s="29">
        <v>100</v>
      </c>
      <c r="M12" s="30">
        <f>SUM(H12:L12)</f>
        <v>6132</v>
      </c>
    </row>
    <row r="13" spans="1:13" x14ac:dyDescent="0.2">
      <c r="A13" s="28" t="s">
        <v>7</v>
      </c>
      <c r="B13" s="29">
        <v>4100</v>
      </c>
      <c r="C13" s="29">
        <v>268</v>
      </c>
      <c r="D13" s="29">
        <v>0</v>
      </c>
      <c r="E13" s="29">
        <f t="shared" ref="E13:E24" si="1">ROUND((B13*-$E$10)*2,1)/2</f>
        <v>-262.39999999999998</v>
      </c>
      <c r="F13" s="29">
        <f>ROUND((B13*-$F$10)*2,1)/2</f>
        <v>-41</v>
      </c>
      <c r="G13" s="29">
        <v>-180</v>
      </c>
      <c r="H13" s="30">
        <f t="shared" ref="H13:H24" si="2">SUM(B13:G13)</f>
        <v>3884.6000000000004</v>
      </c>
      <c r="I13" s="29">
        <f t="shared" si="0"/>
        <v>-20.5</v>
      </c>
      <c r="J13" s="29"/>
      <c r="K13" s="29"/>
      <c r="L13" s="29"/>
      <c r="M13" s="30">
        <f t="shared" ref="M13:M24" si="3">SUM(H13:L13)</f>
        <v>3864.1000000000004</v>
      </c>
    </row>
    <row r="14" spans="1:13" x14ac:dyDescent="0.2">
      <c r="A14" s="28" t="s">
        <v>8</v>
      </c>
      <c r="B14" s="29">
        <v>4360.5</v>
      </c>
      <c r="C14" s="29">
        <v>268</v>
      </c>
      <c r="D14" s="29">
        <v>0</v>
      </c>
      <c r="E14" s="29">
        <f t="shared" si="1"/>
        <v>-279.05</v>
      </c>
      <c r="F14" s="29">
        <f t="shared" ref="F14:F24" si="4">ROUND((B14*-$F$10)*2,1)/2</f>
        <v>-43.6</v>
      </c>
      <c r="G14" s="29">
        <v>-180</v>
      </c>
      <c r="H14" s="30">
        <f t="shared" si="2"/>
        <v>4125.8499999999995</v>
      </c>
      <c r="I14" s="29">
        <f t="shared" si="0"/>
        <v>-21.8</v>
      </c>
      <c r="J14" s="29"/>
      <c r="K14" s="29"/>
      <c r="L14" s="29"/>
      <c r="M14" s="30">
        <f t="shared" si="3"/>
        <v>4104.0499999999993</v>
      </c>
    </row>
    <row r="15" spans="1:13" x14ac:dyDescent="0.2">
      <c r="A15" s="28" t="s">
        <v>9</v>
      </c>
      <c r="B15" s="29">
        <v>5000</v>
      </c>
      <c r="C15" s="29">
        <v>268</v>
      </c>
      <c r="D15" s="29"/>
      <c r="E15" s="29">
        <f t="shared" si="1"/>
        <v>-320</v>
      </c>
      <c r="F15" s="29">
        <f t="shared" si="4"/>
        <v>-50</v>
      </c>
      <c r="G15" s="29">
        <v>-180</v>
      </c>
      <c r="H15" s="30">
        <f t="shared" si="2"/>
        <v>4718</v>
      </c>
      <c r="I15" s="29">
        <f t="shared" si="0"/>
        <v>-25</v>
      </c>
      <c r="J15" s="29"/>
      <c r="K15" s="29"/>
      <c r="L15" s="29"/>
      <c r="M15" s="30">
        <f t="shared" si="3"/>
        <v>4693</v>
      </c>
    </row>
    <row r="16" spans="1:13" x14ac:dyDescent="0.2">
      <c r="A16" s="28" t="s">
        <v>10</v>
      </c>
      <c r="B16" s="29">
        <v>3500</v>
      </c>
      <c r="C16" s="29">
        <v>268</v>
      </c>
      <c r="D16" s="29"/>
      <c r="E16" s="29">
        <f t="shared" si="1"/>
        <v>-224</v>
      </c>
      <c r="F16" s="29">
        <f t="shared" si="4"/>
        <v>-35</v>
      </c>
      <c r="G16" s="29">
        <v>-180</v>
      </c>
      <c r="H16" s="30">
        <f t="shared" si="2"/>
        <v>3329</v>
      </c>
      <c r="I16" s="29">
        <f t="shared" si="0"/>
        <v>-17.5</v>
      </c>
      <c r="J16" s="29"/>
      <c r="K16" s="29"/>
      <c r="L16" s="29"/>
      <c r="M16" s="30">
        <f t="shared" si="3"/>
        <v>3311.5</v>
      </c>
    </row>
    <row r="17" spans="1:13" x14ac:dyDescent="0.2">
      <c r="A17" s="28" t="s">
        <v>11</v>
      </c>
      <c r="B17" s="29">
        <v>2500</v>
      </c>
      <c r="C17" s="29">
        <v>268</v>
      </c>
      <c r="D17" s="29"/>
      <c r="E17" s="29">
        <f t="shared" si="1"/>
        <v>-160</v>
      </c>
      <c r="F17" s="29">
        <f t="shared" si="4"/>
        <v>-25</v>
      </c>
      <c r="G17" s="29">
        <v>-180</v>
      </c>
      <c r="H17" s="30">
        <f t="shared" si="2"/>
        <v>2403</v>
      </c>
      <c r="I17" s="29">
        <f t="shared" si="0"/>
        <v>-12.5</v>
      </c>
      <c r="J17" s="29"/>
      <c r="K17" s="29"/>
      <c r="L17" s="29"/>
      <c r="M17" s="30">
        <f t="shared" si="3"/>
        <v>2390.5</v>
      </c>
    </row>
    <row r="18" spans="1:13" x14ac:dyDescent="0.2">
      <c r="A18" s="28" t="s">
        <v>12</v>
      </c>
      <c r="B18" s="29">
        <v>8000</v>
      </c>
      <c r="C18" s="29">
        <v>268</v>
      </c>
      <c r="D18" s="29"/>
      <c r="E18" s="29">
        <f t="shared" si="1"/>
        <v>-512</v>
      </c>
      <c r="F18" s="29">
        <f t="shared" si="4"/>
        <v>-80</v>
      </c>
      <c r="G18" s="29">
        <v>-180</v>
      </c>
      <c r="H18" s="30">
        <f t="shared" si="2"/>
        <v>7496</v>
      </c>
      <c r="I18" s="29">
        <f t="shared" si="0"/>
        <v>-40</v>
      </c>
      <c r="J18" s="29"/>
      <c r="K18" s="29"/>
      <c r="L18" s="29"/>
      <c r="M18" s="30">
        <f t="shared" si="3"/>
        <v>7456</v>
      </c>
    </row>
    <row r="19" spans="1:13" x14ac:dyDescent="0.2">
      <c r="A19" s="28" t="s">
        <v>28</v>
      </c>
      <c r="B19" s="29">
        <v>4400</v>
      </c>
      <c r="C19" s="29">
        <v>268</v>
      </c>
      <c r="D19" s="29"/>
      <c r="E19" s="29">
        <f t="shared" si="1"/>
        <v>-281.60000000000002</v>
      </c>
      <c r="F19" s="29">
        <f t="shared" si="4"/>
        <v>-44</v>
      </c>
      <c r="G19" s="29">
        <v>-180</v>
      </c>
      <c r="H19" s="30">
        <f t="shared" si="2"/>
        <v>4162.3999999999996</v>
      </c>
      <c r="I19" s="29">
        <f t="shared" si="0"/>
        <v>-22</v>
      </c>
      <c r="J19" s="29"/>
      <c r="K19" s="29"/>
      <c r="L19" s="29"/>
      <c r="M19" s="30">
        <f t="shared" si="3"/>
        <v>4140.3999999999996</v>
      </c>
    </row>
    <row r="20" spans="1:13" x14ac:dyDescent="0.2">
      <c r="A20" s="28" t="s">
        <v>13</v>
      </c>
      <c r="B20" s="29">
        <v>6530</v>
      </c>
      <c r="C20" s="29">
        <v>268</v>
      </c>
      <c r="D20" s="29"/>
      <c r="E20" s="29">
        <f t="shared" si="1"/>
        <v>-417.9</v>
      </c>
      <c r="F20" s="29">
        <f t="shared" si="4"/>
        <v>-65.3</v>
      </c>
      <c r="G20" s="29">
        <v>-180</v>
      </c>
      <c r="H20" s="30">
        <f t="shared" si="2"/>
        <v>6134.8</v>
      </c>
      <c r="I20" s="29">
        <f t="shared" si="0"/>
        <v>-32.65</v>
      </c>
      <c r="J20" s="29"/>
      <c r="K20" s="29"/>
      <c r="L20" s="29"/>
      <c r="M20" s="30">
        <f t="shared" si="3"/>
        <v>6102.1500000000005</v>
      </c>
    </row>
    <row r="21" spans="1:13" x14ac:dyDescent="0.2">
      <c r="A21" s="28" t="s">
        <v>14</v>
      </c>
      <c r="B21" s="29">
        <v>1980</v>
      </c>
      <c r="C21" s="29">
        <v>268</v>
      </c>
      <c r="D21" s="29"/>
      <c r="E21" s="29">
        <f t="shared" si="1"/>
        <v>-126.7</v>
      </c>
      <c r="F21" s="29">
        <f t="shared" si="4"/>
        <v>-19.8</v>
      </c>
      <c r="G21" s="29">
        <v>-180</v>
      </c>
      <c r="H21" s="30">
        <f t="shared" si="2"/>
        <v>1921.5</v>
      </c>
      <c r="I21" s="29">
        <f t="shared" si="0"/>
        <v>-9.9</v>
      </c>
      <c r="J21" s="29"/>
      <c r="K21" s="29"/>
      <c r="L21" s="29"/>
      <c r="M21" s="30">
        <f t="shared" si="3"/>
        <v>1911.6</v>
      </c>
    </row>
    <row r="22" spans="1:13" x14ac:dyDescent="0.2">
      <c r="A22" s="28" t="s">
        <v>15</v>
      </c>
      <c r="B22" s="29">
        <v>3410</v>
      </c>
      <c r="C22" s="29">
        <v>268</v>
      </c>
      <c r="D22" s="29"/>
      <c r="E22" s="29">
        <f t="shared" si="1"/>
        <v>-218.25</v>
      </c>
      <c r="F22" s="29">
        <f t="shared" si="4"/>
        <v>-34.1</v>
      </c>
      <c r="G22" s="29">
        <v>-180</v>
      </c>
      <c r="H22" s="30">
        <f t="shared" si="2"/>
        <v>3245.65</v>
      </c>
      <c r="I22" s="29">
        <f t="shared" si="0"/>
        <v>-17.05</v>
      </c>
      <c r="J22" s="29"/>
      <c r="K22" s="29"/>
      <c r="L22" s="29"/>
      <c r="M22" s="30">
        <f t="shared" si="3"/>
        <v>3228.6</v>
      </c>
    </row>
    <row r="23" spans="1:13" x14ac:dyDescent="0.2">
      <c r="A23" s="28" t="s">
        <v>16</v>
      </c>
      <c r="B23" s="29">
        <v>800</v>
      </c>
      <c r="C23" s="29">
        <v>268</v>
      </c>
      <c r="D23" s="29"/>
      <c r="E23" s="29">
        <f t="shared" si="1"/>
        <v>-51.2</v>
      </c>
      <c r="F23" s="29">
        <f t="shared" si="4"/>
        <v>-8</v>
      </c>
      <c r="G23" s="29">
        <v>-180</v>
      </c>
      <c r="H23" s="30">
        <f t="shared" si="2"/>
        <v>828.8</v>
      </c>
      <c r="I23" s="29">
        <f t="shared" si="0"/>
        <v>-4</v>
      </c>
      <c r="J23" s="29"/>
      <c r="K23" s="29"/>
      <c r="L23" s="29"/>
      <c r="M23" s="30">
        <f t="shared" si="3"/>
        <v>824.8</v>
      </c>
    </row>
    <row r="24" spans="1:13" x14ac:dyDescent="0.2">
      <c r="A24" s="28" t="s">
        <v>18</v>
      </c>
      <c r="B24" s="29">
        <v>1250</v>
      </c>
      <c r="C24" s="29"/>
      <c r="D24" s="29"/>
      <c r="E24" s="29">
        <f t="shared" si="1"/>
        <v>-80</v>
      </c>
      <c r="F24" s="29">
        <f t="shared" si="4"/>
        <v>-12.5</v>
      </c>
      <c r="G24" s="29"/>
      <c r="H24" s="30">
        <f t="shared" si="2"/>
        <v>1157.5</v>
      </c>
      <c r="I24" s="29">
        <f t="shared" si="0"/>
        <v>-6.25</v>
      </c>
      <c r="J24" s="29"/>
      <c r="K24" s="29"/>
      <c r="L24" s="29"/>
      <c r="M24" s="30">
        <f t="shared" si="3"/>
        <v>1151.25</v>
      </c>
    </row>
    <row r="25" spans="1:13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</row>
    <row r="26" spans="1:13" x14ac:dyDescent="0.2">
      <c r="A26" s="28" t="s">
        <v>29</v>
      </c>
      <c r="B26" s="30">
        <f t="shared" ref="B26:F26" si="5">SUM(B12:B24)</f>
        <v>50830.5</v>
      </c>
      <c r="C26" s="30">
        <f t="shared" si="5"/>
        <v>3216</v>
      </c>
      <c r="D26" s="30">
        <f t="shared" si="5"/>
        <v>1789</v>
      </c>
      <c r="E26" s="30">
        <f t="shared" si="5"/>
        <v>-3253.0999999999995</v>
      </c>
      <c r="F26" s="30">
        <f t="shared" si="5"/>
        <v>-508.30000000000007</v>
      </c>
      <c r="G26" s="30">
        <f>SUM(G12:G24)</f>
        <v>-2160</v>
      </c>
      <c r="H26" s="30">
        <f>SUM(H12:H24)</f>
        <v>49914.100000000006</v>
      </c>
      <c r="I26" s="30">
        <f>SUM(I12:I24)</f>
        <v>-254.15000000000003</v>
      </c>
      <c r="J26" s="30">
        <f t="shared" ref="J26:M26" si="6">SUM(J12:J24)</f>
        <v>-50</v>
      </c>
      <c r="K26" s="30">
        <f t="shared" si="6"/>
        <v>-400</v>
      </c>
      <c r="L26" s="30">
        <f t="shared" si="6"/>
        <v>100</v>
      </c>
      <c r="M26" s="30">
        <f t="shared" si="6"/>
        <v>49309.950000000004</v>
      </c>
    </row>
    <row r="27" spans="1:13" ht="6.75" customHeight="1" x14ac:dyDescent="0.2">
      <c r="A27" s="34"/>
      <c r="B27" s="38"/>
      <c r="C27" s="38"/>
      <c r="D27" s="38"/>
      <c r="E27" s="38"/>
      <c r="F27" s="38"/>
      <c r="G27" s="38"/>
      <c r="H27" s="38"/>
      <c r="I27" s="39"/>
      <c r="J27" s="38"/>
      <c r="K27" s="38"/>
      <c r="L27" s="38"/>
      <c r="M27" s="38"/>
    </row>
    <row r="28" spans="1:13" ht="12.75" customHeight="1" x14ac:dyDescent="0.2">
      <c r="A28" s="35" t="s">
        <v>40</v>
      </c>
      <c r="B28" s="36">
        <v>5000</v>
      </c>
      <c r="C28" s="36">
        <v>5700</v>
      </c>
      <c r="D28" s="37">
        <v>5005</v>
      </c>
      <c r="E28" s="37">
        <v>5700</v>
      </c>
      <c r="F28" s="37">
        <v>5730</v>
      </c>
      <c r="G28" s="36">
        <v>5720</v>
      </c>
      <c r="H28" s="36"/>
      <c r="I28" s="37">
        <v>5740</v>
      </c>
      <c r="J28" s="36">
        <v>5750</v>
      </c>
      <c r="K28" s="37">
        <v>6200</v>
      </c>
      <c r="L28" s="37">
        <v>6640</v>
      </c>
      <c r="M28" s="36">
        <v>2229</v>
      </c>
    </row>
    <row r="29" spans="1:13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2">
      <c r="A30" s="12" t="s">
        <v>98</v>
      </c>
      <c r="B30" s="16"/>
      <c r="C30" s="16"/>
      <c r="D30" s="16">
        <f>SUM(B26:D26)</f>
        <v>55835.5</v>
      </c>
      <c r="E30" s="16"/>
      <c r="F30" s="16">
        <f>SUM(E26:F26)</f>
        <v>-3761.3999999999996</v>
      </c>
      <c r="G30" s="16">
        <f>G26</f>
        <v>-2160</v>
      </c>
      <c r="H30" s="16">
        <f>H26</f>
        <v>49914.100000000006</v>
      </c>
      <c r="I30" s="16"/>
      <c r="J30" s="16">
        <f>J26</f>
        <v>-50</v>
      </c>
      <c r="K30" s="16"/>
      <c r="L30" s="16">
        <f>L26</f>
        <v>100</v>
      </c>
      <c r="M30" s="16"/>
    </row>
    <row r="31" spans="1:13" x14ac:dyDescent="0.2">
      <c r="A31" s="12" t="s">
        <v>103</v>
      </c>
      <c r="B31" s="16"/>
      <c r="C31" s="16"/>
      <c r="D31" s="21" t="s">
        <v>99</v>
      </c>
      <c r="E31" s="16"/>
      <c r="F31" s="21" t="s">
        <v>100</v>
      </c>
      <c r="G31" s="21" t="s">
        <v>101</v>
      </c>
      <c r="H31" s="21" t="s">
        <v>102</v>
      </c>
      <c r="I31" s="16"/>
      <c r="J31" s="21" t="s">
        <v>104</v>
      </c>
      <c r="K31" s="16"/>
      <c r="L31" s="21" t="s">
        <v>105</v>
      </c>
      <c r="M31" s="16"/>
    </row>
    <row r="32" spans="1:13" x14ac:dyDescent="0.2">
      <c r="B32" s="16"/>
      <c r="C32" s="16"/>
      <c r="D32" s="21"/>
      <c r="E32" s="16"/>
      <c r="F32" s="21"/>
      <c r="G32" s="21"/>
      <c r="H32" s="21"/>
      <c r="I32" s="16"/>
      <c r="J32" s="21"/>
      <c r="K32" s="16"/>
      <c r="L32" s="21"/>
      <c r="M32" s="16"/>
    </row>
    <row r="33" spans="1:13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">
      <c r="A34" s="12" t="s">
        <v>130</v>
      </c>
    </row>
    <row r="37" spans="1:13" x14ac:dyDescent="0.2">
      <c r="A37" s="12" t="s">
        <v>30</v>
      </c>
      <c r="B37" s="16"/>
      <c r="C37" s="16"/>
      <c r="D37" s="16"/>
      <c r="E37" s="16"/>
      <c r="F37" s="16"/>
      <c r="G37" s="16"/>
      <c r="H37" s="18">
        <f>SUM(B26:G26)-H26</f>
        <v>0</v>
      </c>
      <c r="I37" s="16"/>
      <c r="J37" s="16"/>
      <c r="K37" s="16"/>
      <c r="L37" s="16"/>
      <c r="M37" s="18">
        <f>SUM(H26:L26)-M26</f>
        <v>0</v>
      </c>
    </row>
    <row r="38" spans="1:13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42" spans="1:13" ht="15" x14ac:dyDescent="0.25">
      <c r="A42" s="82" t="s">
        <v>133</v>
      </c>
    </row>
    <row r="43" spans="1:13" x14ac:dyDescent="0.2">
      <c r="A43" s="12" t="s">
        <v>134</v>
      </c>
      <c r="C43" s="12">
        <v>215</v>
      </c>
    </row>
    <row r="44" spans="1:13" x14ac:dyDescent="0.2">
      <c r="A44" s="12" t="s">
        <v>135</v>
      </c>
      <c r="C44" s="12">
        <v>215</v>
      </c>
    </row>
    <row r="45" spans="1:13" x14ac:dyDescent="0.2">
      <c r="A45" s="12" t="s">
        <v>136</v>
      </c>
      <c r="C45" s="12">
        <v>268</v>
      </c>
    </row>
  </sheetData>
  <mergeCells count="1">
    <mergeCell ref="I2:J2"/>
  </mergeCells>
  <pageMargins left="0.78740157480314965" right="0.59055118110236227" top="1.3779527559055118" bottom="0.62992125984251968" header="0.51181102362204722" footer="0.31496062992125984"/>
  <pageSetup paperSize="9" scale="87" orientation="landscape" horizontalDpi="300" verticalDpi="300" r:id="rId1"/>
  <headerFooter>
    <oddHeader>&amp;L&amp;"Arial,Standard"&amp;15Muster AG,&amp;10 &amp;12 8155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115F-84FF-4AC6-8F83-9BEE456E39B7}">
  <sheetPr>
    <pageSetUpPr fitToPage="1"/>
  </sheetPr>
  <dimension ref="A1:M39"/>
  <sheetViews>
    <sheetView zoomScale="80" zoomScaleNormal="80" workbookViewId="0">
      <selection activeCell="A11" sqref="A11"/>
    </sheetView>
  </sheetViews>
  <sheetFormatPr baseColWidth="10" defaultColWidth="11.42578125" defaultRowHeight="14.25" x14ac:dyDescent="0.2"/>
  <cols>
    <col min="1" max="1" width="17.28515625" style="51" customWidth="1"/>
    <col min="2" max="6" width="11.140625" style="51" customWidth="1"/>
    <col min="7" max="9" width="10" style="51" customWidth="1"/>
    <col min="10" max="10" width="12.140625" style="51" customWidth="1"/>
    <col min="11" max="12" width="10" style="51" customWidth="1"/>
    <col min="13" max="13" width="12.140625" style="51" customWidth="1"/>
    <col min="14" max="16384" width="11.42578125" style="51"/>
  </cols>
  <sheetData>
    <row r="1" spans="1:13" x14ac:dyDescent="0.2">
      <c r="A1" s="50" t="s">
        <v>95</v>
      </c>
      <c r="H1" s="50"/>
      <c r="I1" s="50" t="s">
        <v>25</v>
      </c>
    </row>
    <row r="2" spans="1:13" x14ac:dyDescent="0.2">
      <c r="A2" s="50" t="s">
        <v>96</v>
      </c>
      <c r="I2" s="12" t="s">
        <v>112</v>
      </c>
      <c r="K2" s="86">
        <v>36526</v>
      </c>
      <c r="L2" s="87"/>
    </row>
    <row r="3" spans="1:13" x14ac:dyDescent="0.2">
      <c r="A3" s="50" t="s">
        <v>106</v>
      </c>
      <c r="I3" s="51" t="s">
        <v>131</v>
      </c>
    </row>
    <row r="4" spans="1:13" x14ac:dyDescent="0.2">
      <c r="I4" s="51" t="s">
        <v>132</v>
      </c>
    </row>
    <row r="5" spans="1:13" s="12" customFormat="1" x14ac:dyDescent="0.2">
      <c r="I5" s="51" t="s">
        <v>137</v>
      </c>
    </row>
    <row r="6" spans="1:13" s="12" customFormat="1" x14ac:dyDescent="0.2">
      <c r="I6" s="51" t="s">
        <v>138</v>
      </c>
    </row>
    <row r="10" spans="1:13" s="53" customFormat="1" ht="42.75" x14ac:dyDescent="0.2">
      <c r="A10" s="73">
        <v>2026</v>
      </c>
      <c r="B10" s="52" t="s">
        <v>97</v>
      </c>
      <c r="C10" s="52" t="s">
        <v>90</v>
      </c>
      <c r="D10" s="52" t="s">
        <v>124</v>
      </c>
      <c r="E10" s="52" t="s">
        <v>91</v>
      </c>
      <c r="F10" s="52" t="s">
        <v>92</v>
      </c>
      <c r="G10" s="52" t="s">
        <v>26</v>
      </c>
      <c r="H10" s="52" t="s">
        <v>59</v>
      </c>
      <c r="I10" s="52" t="s">
        <v>3</v>
      </c>
      <c r="J10" s="52" t="s">
        <v>5</v>
      </c>
      <c r="K10" s="52" t="s">
        <v>27</v>
      </c>
      <c r="L10" s="52" t="s">
        <v>94</v>
      </c>
      <c r="M10" s="52" t="s">
        <v>33</v>
      </c>
    </row>
    <row r="11" spans="1:13" s="58" customFormat="1" ht="12" x14ac:dyDescent="0.2">
      <c r="A11" s="54"/>
      <c r="B11" s="55"/>
      <c r="C11" s="56">
        <v>2.2700000000000001E-2</v>
      </c>
      <c r="D11" s="56">
        <v>0.10639999999999999</v>
      </c>
      <c r="E11" s="56">
        <v>8.3330000000000001E-2</v>
      </c>
      <c r="F11" s="56"/>
      <c r="G11" s="56">
        <v>6.4000000000000001E-2</v>
      </c>
      <c r="H11" s="85">
        <v>1.23E-2</v>
      </c>
      <c r="I11" s="57"/>
      <c r="J11" s="57"/>
      <c r="K11" s="85">
        <v>8.9999999999999993E-3</v>
      </c>
      <c r="L11" s="56"/>
      <c r="M11" s="55"/>
    </row>
    <row r="12" spans="1:13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2">
      <c r="A13" s="59" t="s">
        <v>6</v>
      </c>
      <c r="B13" s="61">
        <v>2000</v>
      </c>
      <c r="C13" s="61">
        <f>ROUND((B13*+$C$11)*2,1)/2</f>
        <v>45.4</v>
      </c>
      <c r="D13" s="61">
        <f>ROUND((B13*+$D$11)*2,1)/2</f>
        <v>212.8</v>
      </c>
      <c r="E13" s="61">
        <v>0</v>
      </c>
      <c r="F13" s="61">
        <f>SUM(B13:E13)</f>
        <v>2258.2000000000003</v>
      </c>
      <c r="G13" s="61">
        <f>ROUND((F13*-$G$11)*2,1)/2</f>
        <v>-144.5</v>
      </c>
      <c r="H13" s="61">
        <f t="shared" ref="H13:H25" si="0">ROUND((F13*-$H$11)*2,1)/2</f>
        <v>-27.8</v>
      </c>
      <c r="I13" s="61">
        <v>0</v>
      </c>
      <c r="J13" s="62">
        <f t="shared" ref="J13:J25" si="1">SUM(F13:I13)</f>
        <v>2085.9</v>
      </c>
      <c r="K13" s="61">
        <f t="shared" ref="K13:K25" si="2">ROUND((F13*-$K$11)*2,1)/2</f>
        <v>-20.3</v>
      </c>
      <c r="L13" s="61">
        <v>0</v>
      </c>
      <c r="M13" s="62">
        <f t="shared" ref="M13:M25" si="3">SUM(J13:L13)</f>
        <v>2065.6</v>
      </c>
    </row>
    <row r="14" spans="1:13" x14ac:dyDescent="0.2">
      <c r="A14" s="59" t="s">
        <v>7</v>
      </c>
      <c r="B14" s="61">
        <v>0</v>
      </c>
      <c r="C14" s="61">
        <f t="shared" ref="C14:C25" si="4">ROUND((B14*+$C$11)*2,1)/2</f>
        <v>0</v>
      </c>
      <c r="D14" s="61">
        <f t="shared" ref="D14:D24" si="5">ROUND((B14*+$D$11)*2,1)/2</f>
        <v>0</v>
      </c>
      <c r="E14" s="61">
        <v>0</v>
      </c>
      <c r="F14" s="61">
        <f t="shared" ref="F14:F25" si="6">SUM(B14:E14)</f>
        <v>0</v>
      </c>
      <c r="G14" s="61">
        <f t="shared" ref="G14:G25" si="7">ROUND((F14*-$G$11)*2,1)/2</f>
        <v>0</v>
      </c>
      <c r="H14" s="61">
        <f t="shared" si="0"/>
        <v>0</v>
      </c>
      <c r="I14" s="61">
        <v>0</v>
      </c>
      <c r="J14" s="62">
        <f t="shared" si="1"/>
        <v>0</v>
      </c>
      <c r="K14" s="61">
        <f t="shared" si="2"/>
        <v>0</v>
      </c>
      <c r="L14" s="61">
        <v>0</v>
      </c>
      <c r="M14" s="62">
        <f t="shared" si="3"/>
        <v>0</v>
      </c>
    </row>
    <row r="15" spans="1:13" x14ac:dyDescent="0.2">
      <c r="A15" s="59" t="s">
        <v>8</v>
      </c>
      <c r="B15" s="61">
        <v>0</v>
      </c>
      <c r="C15" s="61">
        <f t="shared" si="4"/>
        <v>0</v>
      </c>
      <c r="D15" s="61">
        <f t="shared" si="5"/>
        <v>0</v>
      </c>
      <c r="E15" s="61">
        <v>0</v>
      </c>
      <c r="F15" s="61">
        <f t="shared" si="6"/>
        <v>0</v>
      </c>
      <c r="G15" s="61">
        <f t="shared" si="7"/>
        <v>0</v>
      </c>
      <c r="H15" s="61">
        <f t="shared" si="0"/>
        <v>0</v>
      </c>
      <c r="I15" s="61">
        <v>0</v>
      </c>
      <c r="J15" s="62">
        <f t="shared" si="1"/>
        <v>0</v>
      </c>
      <c r="K15" s="61">
        <f t="shared" si="2"/>
        <v>0</v>
      </c>
      <c r="L15" s="61">
        <v>0</v>
      </c>
      <c r="M15" s="62">
        <f t="shared" si="3"/>
        <v>0</v>
      </c>
    </row>
    <row r="16" spans="1:13" x14ac:dyDescent="0.2">
      <c r="A16" s="59" t="s">
        <v>9</v>
      </c>
      <c r="B16" s="61">
        <v>0</v>
      </c>
      <c r="C16" s="61">
        <f t="shared" si="4"/>
        <v>0</v>
      </c>
      <c r="D16" s="61">
        <f t="shared" si="5"/>
        <v>0</v>
      </c>
      <c r="E16" s="61">
        <v>0</v>
      </c>
      <c r="F16" s="61">
        <f t="shared" si="6"/>
        <v>0</v>
      </c>
      <c r="G16" s="61">
        <f t="shared" si="7"/>
        <v>0</v>
      </c>
      <c r="H16" s="61">
        <f t="shared" si="0"/>
        <v>0</v>
      </c>
      <c r="I16" s="61">
        <v>0</v>
      </c>
      <c r="J16" s="62">
        <f t="shared" si="1"/>
        <v>0</v>
      </c>
      <c r="K16" s="61">
        <f t="shared" si="2"/>
        <v>0</v>
      </c>
      <c r="L16" s="61">
        <v>0</v>
      </c>
      <c r="M16" s="62">
        <f t="shared" si="3"/>
        <v>0</v>
      </c>
    </row>
    <row r="17" spans="1:13" x14ac:dyDescent="0.2">
      <c r="A17" s="59" t="s">
        <v>10</v>
      </c>
      <c r="B17" s="61">
        <v>0</v>
      </c>
      <c r="C17" s="61">
        <f t="shared" si="4"/>
        <v>0</v>
      </c>
      <c r="D17" s="61">
        <f t="shared" si="5"/>
        <v>0</v>
      </c>
      <c r="E17" s="61">
        <v>0</v>
      </c>
      <c r="F17" s="61">
        <f t="shared" si="6"/>
        <v>0</v>
      </c>
      <c r="G17" s="61">
        <f t="shared" si="7"/>
        <v>0</v>
      </c>
      <c r="H17" s="61">
        <f t="shared" si="0"/>
        <v>0</v>
      </c>
      <c r="I17" s="61">
        <v>0</v>
      </c>
      <c r="J17" s="62">
        <f t="shared" si="1"/>
        <v>0</v>
      </c>
      <c r="K17" s="61">
        <f t="shared" si="2"/>
        <v>0</v>
      </c>
      <c r="L17" s="61">
        <v>0</v>
      </c>
      <c r="M17" s="62">
        <f t="shared" si="3"/>
        <v>0</v>
      </c>
    </row>
    <row r="18" spans="1:13" x14ac:dyDescent="0.2">
      <c r="A18" s="59" t="s">
        <v>11</v>
      </c>
      <c r="B18" s="61">
        <v>0</v>
      </c>
      <c r="C18" s="61">
        <f t="shared" si="4"/>
        <v>0</v>
      </c>
      <c r="D18" s="61">
        <f t="shared" si="5"/>
        <v>0</v>
      </c>
      <c r="E18" s="61">
        <v>0</v>
      </c>
      <c r="F18" s="61">
        <f t="shared" si="6"/>
        <v>0</v>
      </c>
      <c r="G18" s="61">
        <f t="shared" si="7"/>
        <v>0</v>
      </c>
      <c r="H18" s="61">
        <f t="shared" si="0"/>
        <v>0</v>
      </c>
      <c r="I18" s="61">
        <v>0</v>
      </c>
      <c r="J18" s="62">
        <f t="shared" si="1"/>
        <v>0</v>
      </c>
      <c r="K18" s="61">
        <f t="shared" si="2"/>
        <v>0</v>
      </c>
      <c r="L18" s="61">
        <v>0</v>
      </c>
      <c r="M18" s="62">
        <f t="shared" si="3"/>
        <v>0</v>
      </c>
    </row>
    <row r="19" spans="1:13" x14ac:dyDescent="0.2">
      <c r="A19" s="59" t="s">
        <v>12</v>
      </c>
      <c r="B19" s="61">
        <v>0</v>
      </c>
      <c r="C19" s="61">
        <f t="shared" si="4"/>
        <v>0</v>
      </c>
      <c r="D19" s="61">
        <f t="shared" si="5"/>
        <v>0</v>
      </c>
      <c r="E19" s="61">
        <v>0</v>
      </c>
      <c r="F19" s="61">
        <f t="shared" si="6"/>
        <v>0</v>
      </c>
      <c r="G19" s="61">
        <f t="shared" si="7"/>
        <v>0</v>
      </c>
      <c r="H19" s="61">
        <f t="shared" si="0"/>
        <v>0</v>
      </c>
      <c r="I19" s="61">
        <v>0</v>
      </c>
      <c r="J19" s="62">
        <f t="shared" si="1"/>
        <v>0</v>
      </c>
      <c r="K19" s="61">
        <f t="shared" si="2"/>
        <v>0</v>
      </c>
      <c r="L19" s="61">
        <v>0</v>
      </c>
      <c r="M19" s="62">
        <f t="shared" si="3"/>
        <v>0</v>
      </c>
    </row>
    <row r="20" spans="1:13" x14ac:dyDescent="0.2">
      <c r="A20" s="59" t="s">
        <v>28</v>
      </c>
      <c r="B20" s="61">
        <v>0</v>
      </c>
      <c r="C20" s="61">
        <f t="shared" si="4"/>
        <v>0</v>
      </c>
      <c r="D20" s="61">
        <f t="shared" si="5"/>
        <v>0</v>
      </c>
      <c r="E20" s="61">
        <v>0</v>
      </c>
      <c r="F20" s="61">
        <f t="shared" si="6"/>
        <v>0</v>
      </c>
      <c r="G20" s="61">
        <f t="shared" si="7"/>
        <v>0</v>
      </c>
      <c r="H20" s="61">
        <f t="shared" si="0"/>
        <v>0</v>
      </c>
      <c r="I20" s="61">
        <v>0</v>
      </c>
      <c r="J20" s="62">
        <f t="shared" si="1"/>
        <v>0</v>
      </c>
      <c r="K20" s="61">
        <f t="shared" si="2"/>
        <v>0</v>
      </c>
      <c r="L20" s="61">
        <v>0</v>
      </c>
      <c r="M20" s="62">
        <f t="shared" si="3"/>
        <v>0</v>
      </c>
    </row>
    <row r="21" spans="1:13" x14ac:dyDescent="0.2">
      <c r="A21" s="59" t="s">
        <v>13</v>
      </c>
      <c r="B21" s="61">
        <v>0</v>
      </c>
      <c r="C21" s="61">
        <f t="shared" si="4"/>
        <v>0</v>
      </c>
      <c r="D21" s="61">
        <f t="shared" si="5"/>
        <v>0</v>
      </c>
      <c r="E21" s="61">
        <v>0</v>
      </c>
      <c r="F21" s="61">
        <f t="shared" si="6"/>
        <v>0</v>
      </c>
      <c r="G21" s="61">
        <f t="shared" si="7"/>
        <v>0</v>
      </c>
      <c r="H21" s="61">
        <f t="shared" si="0"/>
        <v>0</v>
      </c>
      <c r="I21" s="61">
        <v>0</v>
      </c>
      <c r="J21" s="62">
        <f t="shared" si="1"/>
        <v>0</v>
      </c>
      <c r="K21" s="61">
        <f t="shared" si="2"/>
        <v>0</v>
      </c>
      <c r="L21" s="61">
        <v>0</v>
      </c>
      <c r="M21" s="62">
        <f t="shared" si="3"/>
        <v>0</v>
      </c>
    </row>
    <row r="22" spans="1:13" x14ac:dyDescent="0.2">
      <c r="A22" s="59" t="s">
        <v>14</v>
      </c>
      <c r="B22" s="61">
        <v>0</v>
      </c>
      <c r="C22" s="61">
        <f t="shared" si="4"/>
        <v>0</v>
      </c>
      <c r="D22" s="61">
        <f t="shared" si="5"/>
        <v>0</v>
      </c>
      <c r="E22" s="61">
        <v>0</v>
      </c>
      <c r="F22" s="61">
        <f t="shared" si="6"/>
        <v>0</v>
      </c>
      <c r="G22" s="61">
        <f t="shared" si="7"/>
        <v>0</v>
      </c>
      <c r="H22" s="61">
        <f t="shared" si="0"/>
        <v>0</v>
      </c>
      <c r="I22" s="61">
        <v>0</v>
      </c>
      <c r="J22" s="62">
        <f t="shared" si="1"/>
        <v>0</v>
      </c>
      <c r="K22" s="61">
        <f t="shared" si="2"/>
        <v>0</v>
      </c>
      <c r="L22" s="61">
        <v>0</v>
      </c>
      <c r="M22" s="62">
        <f t="shared" si="3"/>
        <v>0</v>
      </c>
    </row>
    <row r="23" spans="1:13" x14ac:dyDescent="0.2">
      <c r="A23" s="59" t="s">
        <v>15</v>
      </c>
      <c r="B23" s="61">
        <v>0</v>
      </c>
      <c r="C23" s="61">
        <f t="shared" si="4"/>
        <v>0</v>
      </c>
      <c r="D23" s="61">
        <f t="shared" si="5"/>
        <v>0</v>
      </c>
      <c r="E23" s="61">
        <v>0</v>
      </c>
      <c r="F23" s="61">
        <f t="shared" si="6"/>
        <v>0</v>
      </c>
      <c r="G23" s="61">
        <f t="shared" si="7"/>
        <v>0</v>
      </c>
      <c r="H23" s="61">
        <f t="shared" si="0"/>
        <v>0</v>
      </c>
      <c r="I23" s="61">
        <v>0</v>
      </c>
      <c r="J23" s="62">
        <f t="shared" si="1"/>
        <v>0</v>
      </c>
      <c r="K23" s="61">
        <f t="shared" si="2"/>
        <v>0</v>
      </c>
      <c r="L23" s="61">
        <v>0</v>
      </c>
      <c r="M23" s="62">
        <f t="shared" si="3"/>
        <v>0</v>
      </c>
    </row>
    <row r="24" spans="1:13" x14ac:dyDescent="0.2">
      <c r="A24" s="59" t="s">
        <v>16</v>
      </c>
      <c r="B24" s="61">
        <v>0</v>
      </c>
      <c r="C24" s="61">
        <f t="shared" si="4"/>
        <v>0</v>
      </c>
      <c r="D24" s="61">
        <f t="shared" si="5"/>
        <v>0</v>
      </c>
      <c r="E24" s="61">
        <v>0</v>
      </c>
      <c r="F24" s="61">
        <f t="shared" si="6"/>
        <v>0</v>
      </c>
      <c r="G24" s="61">
        <f t="shared" si="7"/>
        <v>0</v>
      </c>
      <c r="H24" s="61">
        <f t="shared" si="0"/>
        <v>0</v>
      </c>
      <c r="I24" s="61">
        <v>0</v>
      </c>
      <c r="J24" s="62">
        <f t="shared" si="1"/>
        <v>0</v>
      </c>
      <c r="K24" s="61">
        <f t="shared" si="2"/>
        <v>0</v>
      </c>
      <c r="L24" s="61">
        <v>0</v>
      </c>
      <c r="M24" s="62">
        <f t="shared" si="3"/>
        <v>0</v>
      </c>
    </row>
    <row r="25" spans="1:13" x14ac:dyDescent="0.2">
      <c r="A25" s="59" t="s">
        <v>93</v>
      </c>
      <c r="B25" s="61"/>
      <c r="C25" s="61">
        <f t="shared" si="4"/>
        <v>0</v>
      </c>
      <c r="D25" s="61">
        <f t="shared" ref="D25" si="8">ROUND((B25*+$D$11)*2,1)/2</f>
        <v>0</v>
      </c>
      <c r="E25" s="61">
        <f>ROUND(((B27+C27+D27)*$E$11)*2,1)/2</f>
        <v>188.2</v>
      </c>
      <c r="F25" s="61">
        <f t="shared" si="6"/>
        <v>188.2</v>
      </c>
      <c r="G25" s="61">
        <f t="shared" si="7"/>
        <v>-12.05</v>
      </c>
      <c r="H25" s="61">
        <f t="shared" si="0"/>
        <v>-2.2999999999999998</v>
      </c>
      <c r="I25" s="61">
        <v>0</v>
      </c>
      <c r="J25" s="62">
        <f t="shared" si="1"/>
        <v>173.84999999999997</v>
      </c>
      <c r="K25" s="61">
        <f t="shared" si="2"/>
        <v>-1.7</v>
      </c>
      <c r="L25" s="61">
        <v>0</v>
      </c>
      <c r="M25" s="62">
        <f t="shared" si="3"/>
        <v>172.14999999999998</v>
      </c>
    </row>
    <row r="26" spans="1:13" x14ac:dyDescent="0.2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3" x14ac:dyDescent="0.2">
      <c r="A27" s="59" t="s">
        <v>29</v>
      </c>
      <c r="B27" s="62">
        <f>SUM(B13:B26)</f>
        <v>2000</v>
      </c>
      <c r="C27" s="62">
        <f>SUM(C13:C26)</f>
        <v>45.4</v>
      </c>
      <c r="D27" s="62">
        <f t="shared" ref="D27:M27" si="9">SUM(D13:D25)</f>
        <v>212.8</v>
      </c>
      <c r="E27" s="62">
        <f t="shared" si="9"/>
        <v>188.2</v>
      </c>
      <c r="F27" s="62">
        <f t="shared" si="9"/>
        <v>2446.4</v>
      </c>
      <c r="G27" s="62">
        <f t="shared" si="9"/>
        <v>-156.55000000000001</v>
      </c>
      <c r="H27" s="62">
        <f>SUM(H13:H25)</f>
        <v>-30.1</v>
      </c>
      <c r="I27" s="62">
        <f t="shared" si="9"/>
        <v>0</v>
      </c>
      <c r="J27" s="62">
        <f t="shared" si="9"/>
        <v>2259.75</v>
      </c>
      <c r="K27" s="62">
        <f t="shared" si="9"/>
        <v>-22</v>
      </c>
      <c r="L27" s="62">
        <f t="shared" si="9"/>
        <v>0</v>
      </c>
      <c r="M27" s="62">
        <f t="shared" si="9"/>
        <v>2237.75</v>
      </c>
    </row>
    <row r="28" spans="1:13" ht="6.75" customHeight="1" x14ac:dyDescent="0.2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3" ht="12.75" customHeight="1" x14ac:dyDescent="0.2">
      <c r="A29" s="68" t="s">
        <v>40</v>
      </c>
      <c r="B29" s="69"/>
      <c r="C29" s="69"/>
      <c r="D29" s="69"/>
      <c r="E29" s="70"/>
      <c r="F29" s="70">
        <v>5000</v>
      </c>
      <c r="G29" s="70">
        <v>5700</v>
      </c>
      <c r="H29" s="70">
        <v>5730</v>
      </c>
      <c r="I29" s="69">
        <v>5720</v>
      </c>
      <c r="J29" s="69"/>
      <c r="K29" s="70">
        <v>5740</v>
      </c>
      <c r="L29" s="69"/>
      <c r="M29" s="69">
        <v>2229</v>
      </c>
    </row>
    <row r="30" spans="1:13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3" s="12" customFormat="1" x14ac:dyDescent="0.2">
      <c r="A31" s="12" t="s">
        <v>98</v>
      </c>
      <c r="B31" s="16"/>
      <c r="C31" s="16"/>
      <c r="F31" s="16">
        <f>SUM(B27:E27)</f>
        <v>2446.4</v>
      </c>
      <c r="G31" s="16"/>
      <c r="H31" s="16">
        <f>SUM(G27:H27)</f>
        <v>-186.65</v>
      </c>
      <c r="I31" s="16">
        <f>I27</f>
        <v>0</v>
      </c>
      <c r="J31" s="16">
        <f>J27</f>
        <v>2259.75</v>
      </c>
      <c r="K31" s="16"/>
      <c r="L31" s="16"/>
      <c r="M31" s="16"/>
    </row>
    <row r="32" spans="1:13" s="12" customFormat="1" x14ac:dyDescent="0.2">
      <c r="A32" s="12" t="s">
        <v>103</v>
      </c>
      <c r="B32" s="16"/>
      <c r="C32" s="16"/>
      <c r="F32" s="21" t="s">
        <v>99</v>
      </c>
      <c r="G32" s="16"/>
      <c r="H32" s="21" t="s">
        <v>100</v>
      </c>
      <c r="I32" s="21" t="s">
        <v>101</v>
      </c>
      <c r="J32" s="21" t="s">
        <v>102</v>
      </c>
      <c r="K32" s="16"/>
      <c r="L32" s="21"/>
      <c r="M32" s="16"/>
    </row>
    <row r="33" spans="1:13" s="12" customFormat="1" x14ac:dyDescent="0.2">
      <c r="B33" s="16"/>
      <c r="C33" s="16"/>
      <c r="D33" s="21"/>
      <c r="E33" s="16"/>
      <c r="F33" s="21"/>
      <c r="G33" s="21"/>
      <c r="H33" s="21"/>
      <c r="I33" s="16"/>
      <c r="J33" s="21"/>
      <c r="K33" s="16"/>
      <c r="L33" s="21"/>
      <c r="M33" s="16"/>
    </row>
    <row r="34" spans="1:13" s="12" customFormat="1" x14ac:dyDescent="0.2">
      <c r="A34" s="12" t="s">
        <v>130</v>
      </c>
    </row>
    <row r="35" spans="1:13" s="12" customForma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3" x14ac:dyDescent="0.2">
      <c r="A37" s="51" t="s">
        <v>30</v>
      </c>
      <c r="B37" s="71"/>
      <c r="C37" s="71"/>
      <c r="D37" s="71"/>
      <c r="E37" s="71"/>
      <c r="F37" s="71"/>
      <c r="G37" s="71"/>
      <c r="H37" s="71"/>
      <c r="I37" s="71"/>
      <c r="J37" s="72">
        <f>B27+C27+D27+E27+G27+H27-J27</f>
        <v>0</v>
      </c>
      <c r="K37" s="71"/>
      <c r="L37" s="71"/>
      <c r="M37" s="72">
        <f>SUM(J27:L27)-M27</f>
        <v>0</v>
      </c>
    </row>
    <row r="39" spans="1:13" s="12" customFormat="1" x14ac:dyDescent="0.2"/>
  </sheetData>
  <sheetProtection selectLockedCells="1" selectUnlockedCells="1"/>
  <mergeCells count="1">
    <mergeCell ref="K2:L2"/>
  </mergeCells>
  <pageMargins left="0.78740157480314965" right="0.59055118110236227" top="1.3779527559055118" bottom="0.62992125984251968" header="0.51181102362204722" footer="0.31496062992125984"/>
  <pageSetup paperSize="9" scale="91" firstPageNumber="0" orientation="landscape" horizontalDpi="300" verticalDpi="300" r:id="rId1"/>
  <headerFooter>
    <oddHeader>&amp;L&amp;"Arial,Standard"&amp;15Muster AG,&amp;10 &amp;12 8155 Niederglatt
_______________________________________________________________________</oddHeader>
    <oddFooter>&amp;L&amp;"Arial,Standard"PEKU Treuhand AG, 044 851 57 57&amp;R&amp;"Arial,Standard"Niederglatt,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3"/>
  <sheetViews>
    <sheetView zoomScaleNormal="100" workbookViewId="0">
      <selection activeCell="C6" sqref="C6"/>
    </sheetView>
  </sheetViews>
  <sheetFormatPr baseColWidth="10" defaultColWidth="11.42578125" defaultRowHeight="12.75" x14ac:dyDescent="0.2"/>
  <cols>
    <col min="1" max="1" width="17.7109375" style="1" customWidth="1"/>
    <col min="2" max="16384" width="11.42578125" style="1"/>
  </cols>
  <sheetData>
    <row r="1" spans="1:8" x14ac:dyDescent="0.2">
      <c r="A1" s="1" t="s">
        <v>43</v>
      </c>
      <c r="C1" s="2" t="s">
        <v>41</v>
      </c>
    </row>
    <row r="3" spans="1:8" x14ac:dyDescent="0.2">
      <c r="A3" s="1" t="s">
        <v>44</v>
      </c>
      <c r="C3" s="2" t="s">
        <v>42</v>
      </c>
    </row>
    <row r="4" spans="1:8" x14ac:dyDescent="0.2">
      <c r="C4" s="2"/>
    </row>
    <row r="5" spans="1:8" x14ac:dyDescent="0.2">
      <c r="A5" s="1" t="s">
        <v>71</v>
      </c>
      <c r="C5" s="83" t="s">
        <v>72</v>
      </c>
    </row>
    <row r="6" spans="1:8" ht="12" customHeight="1" x14ac:dyDescent="0.2">
      <c r="C6" s="3" t="s">
        <v>73</v>
      </c>
    </row>
    <row r="7" spans="1:8" ht="12" customHeight="1" x14ac:dyDescent="0.2">
      <c r="C7" s="3"/>
    </row>
    <row r="8" spans="1:8" ht="12" customHeight="1" x14ac:dyDescent="0.2">
      <c r="C8" s="3"/>
    </row>
    <row r="10" spans="1:8" ht="22.5" customHeight="1" x14ac:dyDescent="0.2">
      <c r="A10" s="4" t="s">
        <v>74</v>
      </c>
      <c r="B10" s="4"/>
    </row>
    <row r="11" spans="1:8" x14ac:dyDescent="0.2">
      <c r="A11" s="7" t="s">
        <v>139</v>
      </c>
      <c r="B11" s="6">
        <v>2022</v>
      </c>
      <c r="C11" s="6">
        <f>B11+1</f>
        <v>2023</v>
      </c>
      <c r="D11" s="6">
        <f t="shared" ref="D11:H11" si="0">C11+1</f>
        <v>2024</v>
      </c>
      <c r="E11" s="6">
        <f t="shared" si="0"/>
        <v>2025</v>
      </c>
      <c r="F11" s="6">
        <f t="shared" si="0"/>
        <v>2026</v>
      </c>
      <c r="G11" s="6">
        <f t="shared" si="0"/>
        <v>2027</v>
      </c>
      <c r="H11" s="6">
        <f t="shared" si="0"/>
        <v>2028</v>
      </c>
    </row>
    <row r="12" spans="1:8" x14ac:dyDescent="0.2">
      <c r="A12" s="7" t="s">
        <v>45</v>
      </c>
    </row>
    <row r="13" spans="1:8" x14ac:dyDescent="0.2">
      <c r="A13" s="5">
        <v>2005</v>
      </c>
      <c r="B13" s="8" t="s">
        <v>47</v>
      </c>
      <c r="C13" s="8" t="s">
        <v>46</v>
      </c>
      <c r="D13" s="8" t="s">
        <v>46</v>
      </c>
      <c r="E13" s="8" t="s">
        <v>46</v>
      </c>
      <c r="F13" s="8" t="s">
        <v>46</v>
      </c>
      <c r="G13" s="8" t="s">
        <v>46</v>
      </c>
      <c r="H13" s="8" t="s">
        <v>46</v>
      </c>
    </row>
    <row r="14" spans="1:8" x14ac:dyDescent="0.2">
      <c r="A14" s="5">
        <f t="shared" ref="A14:A19" si="1">A13+1</f>
        <v>2006</v>
      </c>
      <c r="B14" s="8" t="s">
        <v>47</v>
      </c>
      <c r="C14" s="8" t="s">
        <v>47</v>
      </c>
      <c r="D14" s="8" t="s">
        <v>46</v>
      </c>
      <c r="E14" s="8" t="s">
        <v>46</v>
      </c>
      <c r="F14" s="8" t="s">
        <v>46</v>
      </c>
      <c r="G14" s="8" t="s">
        <v>46</v>
      </c>
      <c r="H14" s="8" t="s">
        <v>46</v>
      </c>
    </row>
    <row r="15" spans="1:8" x14ac:dyDescent="0.2">
      <c r="A15" s="5">
        <f t="shared" si="1"/>
        <v>2007</v>
      </c>
      <c r="B15" s="8" t="s">
        <v>47</v>
      </c>
      <c r="C15" s="8" t="s">
        <v>47</v>
      </c>
      <c r="D15" s="8" t="s">
        <v>47</v>
      </c>
      <c r="E15" s="8" t="s">
        <v>46</v>
      </c>
      <c r="F15" s="8" t="s">
        <v>46</v>
      </c>
      <c r="G15" s="8" t="s">
        <v>46</v>
      </c>
      <c r="H15" s="8" t="s">
        <v>46</v>
      </c>
    </row>
    <row r="16" spans="1:8" x14ac:dyDescent="0.2">
      <c r="A16" s="5">
        <f t="shared" si="1"/>
        <v>2008</v>
      </c>
      <c r="B16" s="8" t="s">
        <v>47</v>
      </c>
      <c r="C16" s="8" t="s">
        <v>47</v>
      </c>
      <c r="D16" s="8" t="s">
        <v>47</v>
      </c>
      <c r="E16" s="8" t="s">
        <v>47</v>
      </c>
      <c r="F16" s="8" t="s">
        <v>46</v>
      </c>
      <c r="G16" s="8" t="s">
        <v>46</v>
      </c>
      <c r="H16" s="8" t="s">
        <v>46</v>
      </c>
    </row>
    <row r="17" spans="1:8" x14ac:dyDescent="0.2">
      <c r="A17" s="5">
        <f t="shared" si="1"/>
        <v>2009</v>
      </c>
      <c r="B17" s="8" t="s">
        <v>47</v>
      </c>
      <c r="C17" s="8" t="s">
        <v>47</v>
      </c>
      <c r="D17" s="8" t="s">
        <v>47</v>
      </c>
      <c r="E17" s="8" t="s">
        <v>47</v>
      </c>
      <c r="F17" s="8" t="s">
        <v>47</v>
      </c>
      <c r="G17" s="8" t="s">
        <v>46</v>
      </c>
      <c r="H17" s="8" t="s">
        <v>46</v>
      </c>
    </row>
    <row r="18" spans="1:8" x14ac:dyDescent="0.2">
      <c r="A18" s="5">
        <f t="shared" si="1"/>
        <v>2010</v>
      </c>
      <c r="B18" s="6" t="s">
        <v>47</v>
      </c>
      <c r="C18" s="6" t="s">
        <v>47</v>
      </c>
      <c r="D18" s="8" t="s">
        <v>47</v>
      </c>
      <c r="E18" s="8" t="s">
        <v>47</v>
      </c>
      <c r="F18" s="8" t="s">
        <v>47</v>
      </c>
      <c r="G18" s="8" t="s">
        <v>47</v>
      </c>
      <c r="H18" s="8" t="s">
        <v>46</v>
      </c>
    </row>
    <row r="19" spans="1:8" x14ac:dyDescent="0.2">
      <c r="A19" s="5">
        <f t="shared" si="1"/>
        <v>2011</v>
      </c>
      <c r="B19" s="6" t="s">
        <v>47</v>
      </c>
      <c r="C19" s="6" t="s">
        <v>47</v>
      </c>
      <c r="D19" s="8" t="s">
        <v>47</v>
      </c>
      <c r="E19" s="8" t="s">
        <v>47</v>
      </c>
      <c r="F19" s="8" t="s">
        <v>47</v>
      </c>
      <c r="G19" s="8" t="s">
        <v>47</v>
      </c>
      <c r="H19" s="8" t="s">
        <v>47</v>
      </c>
    </row>
    <row r="20" spans="1:8" x14ac:dyDescent="0.2">
      <c r="A20" s="5">
        <v>2008</v>
      </c>
      <c r="B20" s="6"/>
      <c r="C20" s="6"/>
      <c r="D20" s="8"/>
      <c r="E20" s="8"/>
    </row>
    <row r="22" spans="1:8" x14ac:dyDescent="0.2">
      <c r="A22" s="9" t="s">
        <v>129</v>
      </c>
      <c r="B22" s="10"/>
    </row>
    <row r="24" spans="1:8" x14ac:dyDescent="0.2">
      <c r="A24" s="1" t="s">
        <v>48</v>
      </c>
    </row>
    <row r="25" spans="1:8" ht="9.75" customHeight="1" x14ac:dyDescent="0.2"/>
    <row r="26" spans="1:8" x14ac:dyDescent="0.2">
      <c r="A26" s="1" t="s">
        <v>49</v>
      </c>
    </row>
    <row r="27" spans="1:8" ht="9.75" customHeight="1" x14ac:dyDescent="0.2"/>
    <row r="28" spans="1:8" x14ac:dyDescent="0.2">
      <c r="A28" s="1" t="s">
        <v>55</v>
      </c>
    </row>
    <row r="29" spans="1:8" ht="9.75" customHeight="1" x14ac:dyDescent="0.2"/>
    <row r="30" spans="1:8" x14ac:dyDescent="0.2">
      <c r="A30" s="1" t="s">
        <v>50</v>
      </c>
    </row>
    <row r="31" spans="1:8" ht="9.75" customHeight="1" x14ac:dyDescent="0.2"/>
    <row r="32" spans="1:8" x14ac:dyDescent="0.2">
      <c r="A32" s="11" t="s">
        <v>75</v>
      </c>
    </row>
    <row r="33" spans="1:1" ht="9.75" customHeight="1" x14ac:dyDescent="0.2"/>
    <row r="34" spans="1:1" x14ac:dyDescent="0.2">
      <c r="A34" s="1" t="s">
        <v>141</v>
      </c>
    </row>
    <row r="35" spans="1:1" x14ac:dyDescent="0.2">
      <c r="A35" s="1" t="s">
        <v>142</v>
      </c>
    </row>
    <row r="36" spans="1:1" x14ac:dyDescent="0.2">
      <c r="A36" s="1" t="s">
        <v>143</v>
      </c>
    </row>
    <row r="37" spans="1:1" ht="9.75" customHeight="1" x14ac:dyDescent="0.2"/>
    <row r="38" spans="1:1" x14ac:dyDescent="0.2">
      <c r="A38" s="1" t="s">
        <v>51</v>
      </c>
    </row>
    <row r="39" spans="1:1" x14ac:dyDescent="0.2">
      <c r="A39" s="1" t="s">
        <v>52</v>
      </c>
    </row>
    <row r="41" spans="1:1" x14ac:dyDescent="0.2">
      <c r="A41" s="1" t="s">
        <v>56</v>
      </c>
    </row>
    <row r="42" spans="1:1" x14ac:dyDescent="0.2">
      <c r="A42" s="1" t="s">
        <v>57</v>
      </c>
    </row>
    <row r="43" spans="1:1" x14ac:dyDescent="0.2">
      <c r="A43" s="1" t="s">
        <v>54</v>
      </c>
    </row>
  </sheetData>
  <phoneticPr fontId="6" type="noConversion"/>
  <hyperlinks>
    <hyperlink ref="C1" r:id="rId1" xr:uid="{00000000-0004-0000-0700-000000000000}"/>
    <hyperlink ref="C3" r:id="rId2" xr:uid="{00000000-0004-0000-0700-000001000000}"/>
    <hyperlink ref="C5" r:id="rId3" xr:uid="{00000000-0004-0000-0700-000002000000}"/>
    <hyperlink ref="C6" r:id="rId4" xr:uid="{00000000-0004-0000-0700-000003000000}"/>
  </hyperlinks>
  <pageMargins left="0.78740157480314965" right="0.78740157480314965" top="0.74803149606299213" bottom="0.78740157480314965" header="0.51181102362204722" footer="0.39370078740157483"/>
  <pageSetup paperSize="9" orientation="landscape" horizontalDpi="300" verticalDpi="300" r:id="rId5"/>
  <headerFooter alignWithMargins="0">
    <oddFooter>&amp;L&amp;"Arial,Standard"PEKU Treuhand KlG, 044 851 57 57 &amp;R&amp;"Arial,Standard"Niederglatt, &amp;D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Mitarbeiterstammblatt</vt:lpstr>
      <vt:lpstr>Abrechnung (Krankheit) </vt:lpstr>
      <vt:lpstr>Abrechnung (Kurzarbeit)</vt:lpstr>
      <vt:lpstr>Abrechnung (EO-Entschädigung)</vt:lpstr>
      <vt:lpstr>Abrechnung (Mutterschaft)</vt:lpstr>
      <vt:lpstr>Abrechnung (Stundenlöhner)</vt:lpstr>
      <vt:lpstr>Jahresübersicht</vt:lpstr>
      <vt:lpstr>Übersicht Stunden einfach</vt:lpstr>
      <vt:lpstr>Tipps</vt:lpstr>
      <vt:lpstr>Jahresübersicht!Druckbereich</vt:lpstr>
      <vt:lpstr>'Übersicht Stunden einfach'!Druckbereich</vt:lpstr>
    </vt:vector>
  </TitlesOfParts>
  <Company>Hasli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</dc:title>
  <dc:subject>Lohnabrechnungen 2001</dc:subject>
  <dc:creator>mueller roman</dc:creator>
  <cp:lastModifiedBy>Claudia Meier</cp:lastModifiedBy>
  <cp:lastPrinted>2025-01-10T10:39:17Z</cp:lastPrinted>
  <dcterms:created xsi:type="dcterms:W3CDTF">1997-12-22T18:56:45Z</dcterms:created>
  <dcterms:modified xsi:type="dcterms:W3CDTF">2026-01-07T13:08:46Z</dcterms:modified>
</cp:coreProperties>
</file>